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3"/>
  </bookViews>
  <sheets>
    <sheet name="Usmernenie" sheetId="1" r:id="rId1"/>
    <sheet name="Príklady" sheetId="2" r:id="rId2"/>
    <sheet name="Príjmy" sheetId="3" r:id="rId3"/>
    <sheet name="Spolu" sheetId="4" r:id="rId4"/>
    <sheet name="Doklady"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fn.IFERROR" hidden="1">#NAME?</definedName>
    <definedName name="_xlfn.SUMIFS" hidden="1">#NAME?</definedName>
    <definedName name="_xlfn_COUNTIFS">#N/A</definedName>
    <definedName name="_xlfn_IFERROR">#N/A</definedName>
    <definedName name="_xlfn_SINGLE">#N/A</definedName>
    <definedName name="_xlfn_SUMIFS">#N/A</definedName>
    <definedName name="Excel_BuiltIn_Print_Area" localSheetId="4">'Doklady'!$A:$J</definedName>
    <definedName name="_xlnm.Print_Titles" localSheetId="4">'Doklady'!$104:$104</definedName>
    <definedName name="_xlnm.Print_Titles" localSheetId="1">'Príklady'!$7:$7</definedName>
    <definedName name="_xlnm.Print_Titles" localSheetId="3">'Spolu'!$52:$52</definedName>
    <definedName name="_xlnm.Print_Area" localSheetId="9">'Avízo - vratka'!$A$1:$C$25</definedName>
    <definedName name="_xlnm.Print_Area" localSheetId="8">'Avízo - výnosy'!$A$1:$C$23</definedName>
    <definedName name="_xlnm.Print_Area" localSheetId="2">'Príjmy'!$A$1:$D$17</definedName>
    <definedName name="_xlnm.Print_Area" localSheetId="1">'Príklady'!$A$1:$I$2911</definedName>
    <definedName name="_xlnm.Print_Area" localSheetId="10">'Skratky'!$A$1:$B$58</definedName>
    <definedName name="_xlnm.Print_Area" localSheetId="3">'Spolu'!$A$1:$I$144</definedName>
    <definedName name="_xlnm.Print_Area" localSheetId="0">'Usmernenie'!$A$1:$A$149</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t>
        </r>
      </text>
    </comment>
    <comment ref="H7"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5.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Dátum refundácie účtovného dokladu
Refundácia je úhrada výdavkov z účtu prijímateľa na účet priameho realizátora (klubu, športovca, trénera).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
            <rFont val="Tahoma"/>
            <family val="2"/>
          </rPr>
          <t>(iba ak sú písomne zmluvne dohodnuté s dodávateľom)</t>
        </r>
        <r>
          <rPr>
            <sz val="8"/>
            <color indexed="8"/>
            <rFont val="Tahoma"/>
            <family val="2"/>
          </rPr>
          <t xml:space="preserve"> za to isté plnenie uvádzať v riadkoch pod sebou. Ako poslednú uviesť vyúčtovaciu platbu.
Vratky (vrátené sumy poskytovateľovi) neuvádzať ani kladným ani záporným číslom.
</t>
        </r>
      </text>
    </comment>
    <comment ref="G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H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<sst xmlns="http://schemas.openxmlformats.org/spreadsheetml/2006/main" count="7120" uniqueCount="3149">
  <si>
    <t>Usmernenie k priebežnému čerpaniu a vyúčtovaniu finančných prostriedkov poskytnutých v roku 2023</t>
  </si>
  <si>
    <t>Základné pokyny</t>
  </si>
  <si>
    <r>
      <rPr>
        <b/>
        <sz val="11"/>
        <rFont val="Arial"/>
        <family val="2"/>
      </rPr>
      <t>1.</t>
    </r>
    <r>
      <rPr>
        <sz val="11"/>
        <rFont val="Arial"/>
        <family val="2"/>
      </rPr>
      <t xml:space="preserve"> Vložiť údaje do hárkov "Príjmy" a "Doklady".</t>
    </r>
  </si>
  <si>
    <r>
      <rPr>
        <b/>
        <sz val="11"/>
        <rFont val="Arial"/>
        <family val="2"/>
      </rPr>
      <t>2.</t>
    </r>
    <r>
      <rPr>
        <sz val="11"/>
        <rFont val="Arial"/>
        <family val="2"/>
      </rPr>
      <t xml:space="preserve"> Skontrolovať hárky "Doklady" a "Spolu".</t>
    </r>
  </si>
  <si>
    <r>
      <rPr>
        <b/>
        <sz val="11"/>
        <rFont val="Arial"/>
        <family val="2"/>
      </rPr>
      <t>3.</t>
    </r>
    <r>
      <rPr>
        <sz val="11"/>
        <rFont val="Arial"/>
        <family val="2"/>
      </rPr>
      <t xml:space="preserve"> Po kontrole odoslať elektronickú verziu formuláru na adresu </t>
    </r>
    <r>
      <rPr>
        <b/>
        <sz val="11"/>
        <rFont val="Arial"/>
        <family val="2"/>
      </rPr>
      <t>ziadosti.sport@minedu.sk</t>
    </r>
    <r>
      <rPr>
        <sz val="11"/>
        <rFont val="Arial"/>
        <family val="2"/>
      </rPr>
      <t>.</t>
    </r>
  </si>
  <si>
    <r>
      <rPr>
        <b/>
        <sz val="11"/>
        <rFont val="Arial"/>
        <family val="2"/>
      </rPr>
      <t>4.</t>
    </r>
    <r>
      <rPr>
        <sz val="11"/>
        <rFont val="Arial"/>
        <family val="2"/>
      </rPr>
      <t xml:space="preserve"> Vyplniť hárok  "Avízo - vratka" (len Prijímatelia, ktorí nevyčerpali celú sumu).</t>
    </r>
  </si>
  <si>
    <r>
      <rPr>
        <b/>
        <sz val="11"/>
        <rFont val="Arial"/>
        <family val="2"/>
      </rPr>
      <t>5.</t>
    </r>
    <r>
      <rPr>
        <sz val="11"/>
        <rFont val="Arial"/>
        <family val="2"/>
      </rPr>
      <t xml:space="preserve"> </t>
    </r>
    <r>
      <rPr>
        <b/>
        <sz val="11"/>
        <rFont val="Arial"/>
        <family val="2"/>
      </rPr>
      <t>Vytlačiť hárky</t>
    </r>
    <r>
      <rPr>
        <sz val="11"/>
        <rFont val="Arial"/>
        <family val="2"/>
      </rPr>
      <t xml:space="preserve"> "Spolu", "Doklady", "Avízo - vratka".</t>
    </r>
  </si>
  <si>
    <r>
      <rPr>
        <b/>
        <sz val="11"/>
        <rFont val="Arial"/>
        <family val="2"/>
      </rPr>
      <t>6.</t>
    </r>
    <r>
      <rPr>
        <sz val="11"/>
        <rFont val="Arial"/>
        <family val="2"/>
      </rPr>
      <t xml:space="preserve"> Dopísať do hárku "Spolu" dátum a čas odoslania elektronickej verzie formuláru vyúčtovania.</t>
    </r>
  </si>
  <si>
    <r>
      <rPr>
        <b/>
        <sz val="11"/>
        <rFont val="Arial"/>
        <family val="2"/>
      </rPr>
      <t>7.</t>
    </r>
    <r>
      <rPr>
        <sz val="11"/>
        <rFont val="Arial"/>
        <family val="2"/>
      </rPr>
      <t xml:space="preserve"> </t>
    </r>
    <r>
      <rPr>
        <b/>
        <sz val="11"/>
        <rFont val="Arial"/>
        <family val="2"/>
      </rPr>
      <t>Podpísať</t>
    </r>
    <r>
      <rPr>
        <sz val="11"/>
        <rFont val="Arial"/>
        <family val="2"/>
      </rPr>
      <t xml:space="preserve"> </t>
    </r>
    <r>
      <rPr>
        <b/>
        <sz val="11"/>
        <rFont val="Arial"/>
        <family val="2"/>
      </rPr>
      <t>všetky hárky štatutárnym zástupcom</t>
    </r>
    <r>
      <rPr>
        <sz val="11"/>
        <rFont val="Arial"/>
        <family val="2"/>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</si>
  <si>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rPr>
      <t>8.</t>
    </r>
    <r>
      <rPr>
        <sz val="11"/>
        <rFont val="Arial"/>
        <family val="2"/>
      </rPr>
      <t xml:space="preserve"> Odoslať formulár vyúčtovania (hárky "Doklady", "Spolu" a "Avízo - vratka") v listinnej podobe na adresu: </t>
    </r>
    <r>
      <rPr>
        <b/>
        <sz val="11"/>
        <rFont val="Arial"/>
        <family val="2"/>
      </rPr>
      <t>MŠVVaŠ SR, sekcia športu, Stromová 1, 813 30  Bratislava</t>
    </r>
    <r>
      <rPr>
        <sz val="11"/>
        <rFont val="Arial"/>
        <family val="2"/>
      </rPr>
      <t>.</t>
    </r>
  </si>
  <si>
    <t>Pri vypĺňaní odporúčame použiť hárok „Príklady“, v ktorom sú vysvetlené najčastejšie druhy výdavkov. Pomôže v prípade, ak si nie ste istí, ako uviesť určitý typ výdavku.</t>
  </si>
  <si>
    <r>
      <rPr>
        <b/>
        <sz val="10"/>
        <rFont val="Arial"/>
        <family val="2"/>
      </rPr>
      <t xml:space="preserve">INFORMÁCIA – PRIEBEŽNÉ ZVEREJŇOVANIE A VYÚČTOVANIE PRÍSPEVKOV PRE KLUBY
</t>
    </r>
    <r>
      <rPr>
        <sz val="10"/>
        <rFont val="Arial"/>
        <family val="2"/>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rPr>
      <t>1.</t>
    </r>
    <r>
      <rPr>
        <sz val="10"/>
        <rFont val="Arial"/>
        <family val="2"/>
      </rPr>
      <t xml:space="preserve"> </t>
    </r>
    <r>
      <rPr>
        <u val="single"/>
        <sz val="10"/>
        <rFont val="Arial"/>
        <family val="2"/>
      </rPr>
      <t>Príspevok poskytne priamym poukázaním na samostatný bankový účet klubu. V tomto prípade</t>
    </r>
    <r>
      <rPr>
        <sz val="10"/>
        <rFont val="Arial"/>
        <family val="2"/>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rPr>
      <t>2.</t>
    </r>
    <r>
      <rPr>
        <sz val="10"/>
        <rFont val="Arial"/>
        <family val="2"/>
      </rPr>
      <t xml:space="preserve"> </t>
    </r>
    <r>
      <rPr>
        <u val="single"/>
        <sz val="10"/>
        <rFont val="Arial"/>
        <family val="2"/>
      </rPr>
      <t>Príspevok poskytne formou refundácie výdavkov klubu na bankový účet klubu. V tomto prípade</t>
    </r>
    <r>
      <rPr>
        <sz val="10"/>
        <rFont val="Arial"/>
        <family val="2"/>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</si>
  <si>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rPr>
      <t xml:space="preserve">INFORMÁCIA - PRIEBEŽNÉ ZVEREJŇOVANIE A VYÚČTOVANIE PRÍSPEVKU SLOVENSKÉMU PARALYMPIJSKÉMU VÝBORU
</t>
    </r>
    <r>
      <rPr>
        <sz val="1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</si>
  <si>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rPr>
      <t>(1)</t>
    </r>
    <r>
      <rPr>
        <sz val="10"/>
        <rFont val="Arial"/>
        <family val="2"/>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</si>
  <si>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rPr>
      <t>(2)</t>
    </r>
    <r>
      <rPr>
        <sz val="10"/>
        <rFont val="Arial"/>
        <family val="2"/>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</si>
  <si>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rPr>
      <t>(3)</t>
    </r>
    <r>
      <rPr>
        <sz val="10"/>
        <rFont val="Arial"/>
        <family val="2"/>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</si>
  <si>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rPr>
      <t>(4)</t>
    </r>
    <r>
      <rPr>
        <sz val="10"/>
        <rFont val="Arial"/>
        <family val="2"/>
      </rPr>
      <t xml:space="preserve"> Prijímateľ aktualizuje k vloženému dátumu (bunka C1 hárku "Príjmy") sumu prijatých Finančných prostriedkov, ktoré mu boli poukázané od 01.01.2023 do 31.12.2023.</t>
    </r>
  </si>
  <si>
    <r>
      <rPr>
        <b/>
        <sz val="10"/>
        <rFont val="Arial"/>
        <family val="2"/>
      </rPr>
      <t>(5)</t>
    </r>
    <r>
      <rPr>
        <sz val="10"/>
        <rFont val="Arial"/>
        <family val="2"/>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</si>
  <si>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rPr>
      <t>(6)</t>
    </r>
    <r>
      <rPr>
        <sz val="10"/>
        <rFont val="Arial"/>
        <family val="2"/>
      </rPr>
      <t> Formulár si uložte vo vašom počítači. V akomkoľvek hárku vypĺňate len žlté polia. V prípade nezrovnalostí alebo problémov pri vypĺňaní sa obráťte na zamestnancov sekcie športu MŠVVaŠ SR.</t>
    </r>
  </si>
  <si>
    <r>
      <rPr>
        <b/>
        <sz val="10"/>
        <rFont val="Arial"/>
        <family val="2"/>
      </rPr>
      <t>(7)</t>
    </r>
    <r>
      <rPr>
        <sz val="10"/>
        <rFont val="Arial"/>
        <family val="2"/>
      </rPr>
      <t> V hárku „</t>
    </r>
    <r>
      <rPr>
        <b/>
        <sz val="10"/>
        <rFont val="Arial"/>
        <family val="2"/>
      </rPr>
      <t>Doklady</t>
    </r>
    <r>
      <rPr>
        <sz val="10"/>
        <rFont val="Arial"/>
        <family val="2"/>
      </rPr>
      <t>“ vyberte zo zoznamu svoju organizáciu („Prijímateľ Finančných prostriedkov“).</t>
    </r>
  </si>
  <si>
    <r>
      <rPr>
        <b/>
        <sz val="10"/>
        <rFont val="Arial"/>
        <family val="2"/>
      </rPr>
      <t>(8)</t>
    </r>
    <r>
      <rPr>
        <sz val="10"/>
        <rFont val="Arial"/>
        <family val="2"/>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</si>
  <si>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rPr>
      <t>(9)</t>
    </r>
    <r>
      <rPr>
        <sz val="10"/>
        <rFont val="Arial"/>
        <family val="2"/>
      </rPr>
      <t xml:space="preserve">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</si>
  <si>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b/>
        <sz val="10"/>
        <rFont val="Arial"/>
        <family val="2"/>
      </rPr>
      <t>(10)</t>
    </r>
    <r>
      <rPr>
        <sz val="10"/>
        <rFont val="Arial"/>
        <family val="2"/>
      </rPr>
      <t xml:space="preserve">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Poskytovateľ môže vrátiť neprehľadné vyúčtovanie na prepracovanie.</t>
    </r>
  </si>
  <si>
    <r>
      <rPr>
        <b/>
        <sz val="10"/>
        <rFont val="Arial"/>
        <family val="2"/>
      </rPr>
      <t>(11)</t>
    </r>
    <r>
      <rPr>
        <sz val="10"/>
        <rFont val="Arial"/>
        <family val="2"/>
      </rPr>
      <t xml:space="preserve">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</si>
  <si>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b/>
        <sz val="10"/>
        <rFont val="Arial"/>
        <family val="2"/>
      </rPr>
      <t>(12)</t>
    </r>
    <r>
      <rPr>
        <sz val="10"/>
        <rFont val="Arial"/>
        <family val="2"/>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rPr>
      <t>Pri vyúčtovaní kapitálových transferov je</t>
    </r>
    <r>
      <rPr>
        <sz val="10"/>
        <rFont val="Arial"/>
        <family val="2"/>
      </rPr>
      <t xml:space="preserve"> </t>
    </r>
    <r>
      <rPr>
        <b/>
        <sz val="10"/>
        <rFont val="Arial"/>
        <family val="2"/>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</si>
  <si>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</si>
  <si>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rPr>
      <t>(13)</t>
    </r>
    <r>
      <rPr>
        <sz val="10"/>
        <rFont val="Arial"/>
        <family val="2"/>
      </rPr>
      <t xml:space="preserve"> Vyúčtovávané sumy vkladajte s presnosťou na dve desatinné miesta.</t>
    </r>
  </si>
  <si>
    <r>
      <rPr>
        <b/>
        <sz val="10"/>
        <rFont val="Arial"/>
        <family val="2"/>
      </rPr>
      <t>(14)</t>
    </r>
    <r>
      <rPr>
        <sz val="10"/>
        <rFont val="Arial"/>
        <family val="2"/>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</si>
  <si>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rPr>
      <t>(15)</t>
    </r>
    <r>
      <rPr>
        <sz val="10"/>
        <rFont val="Arial"/>
        <family val="2"/>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</si>
  <si>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rPr>
      <t>(16)</t>
    </r>
    <r>
      <rPr>
        <sz val="10"/>
        <rFont val="Arial"/>
        <family val="2"/>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</si>
  <si>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rPr>
        <b/>
        <sz val="10"/>
        <rFont val="Arial"/>
        <family val="2"/>
      </rPr>
      <t>(17)</t>
    </r>
    <r>
      <rPr>
        <sz val="10"/>
        <rFont val="Arial"/>
        <family val="2"/>
      </rPr>
      <t xml:space="preserve"> Nakoľko elektronická forma vyúčtovania bude zverejnená na internete, pri </t>
    </r>
    <r>
      <rPr>
        <b/>
        <sz val="10"/>
        <rFont val="Arial"/>
        <family val="2"/>
      </rPr>
      <t>osobných nákladoch</t>
    </r>
    <r>
      <rPr>
        <sz val="10"/>
        <rFont val="Arial"/>
        <family val="2"/>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</si>
  <si>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rPr>
      <t>(18)</t>
    </r>
    <r>
      <rPr>
        <sz val="10"/>
        <rFont val="Arial"/>
        <family val="2"/>
      </rPr>
      <t> V hárku „</t>
    </r>
    <r>
      <rPr>
        <b/>
        <sz val="10"/>
        <rFont val="Arial"/>
        <family val="2"/>
      </rPr>
      <t>Doklady</t>
    </r>
    <r>
      <rPr>
        <sz val="10"/>
        <rFont val="Arial"/>
        <family val="2"/>
      </rPr>
      <t>“ nemeňte typ ani veľkosť písma.</t>
    </r>
  </si>
  <si>
    <r>
      <rPr>
        <b/>
        <sz val="10"/>
        <rFont val="Arial"/>
        <family val="2"/>
      </rPr>
      <t>(19)</t>
    </r>
    <r>
      <rPr>
        <sz val="10"/>
        <rFont val="Arial"/>
        <family val="2"/>
      </rPr>
      <t xml:space="preserve"> Doklady vkladajte </t>
    </r>
    <r>
      <rPr>
        <b/>
        <sz val="10"/>
        <rFont val="Arial"/>
        <family val="2"/>
      </rPr>
      <t>podľa účelu.</t>
    </r>
  </si>
  <si>
    <r>
      <rPr>
        <b/>
        <sz val="10"/>
        <rFont val="Arial"/>
        <family val="2"/>
      </rPr>
      <t>(20)</t>
    </r>
    <r>
      <rPr>
        <sz val="10"/>
        <rFont val="Arial"/>
        <family val="2"/>
      </rPr>
      <t xml:space="preserve">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10"/>
        <rFont val="Arial"/>
        <family val="2"/>
      </rPr>
      <t>Do hárku „Spolu“ nerobte žiadne zásahy (dôsledok nedodržania: znefunkčnenie automatického vyhodnocovania), takéto vyúčtovanie nebude akceptované.</t>
    </r>
  </si>
  <si>
    <r>
      <rPr>
        <b/>
        <sz val="10"/>
        <rFont val="Arial"/>
        <family val="2"/>
      </rPr>
      <t>(21)</t>
    </r>
    <r>
      <rPr>
        <sz val="10"/>
        <rFont val="Arial"/>
        <family val="2"/>
      </rPr>
      <t xml:space="preserve"> Pred tlačou</t>
    </r>
  </si>
  <si>
    <r>
      <rPr>
        <sz val="10"/>
        <rFont val="Arial"/>
        <family val="2"/>
      </rPr>
      <t>a) </t>
    </r>
    <r>
      <rPr>
        <b/>
        <sz val="10"/>
        <rFont val="Arial"/>
        <family val="2"/>
      </rPr>
      <t>nastavte počet strán</t>
    </r>
    <r>
      <rPr>
        <sz val="10"/>
        <rFont val="Arial"/>
        <family val="2"/>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</si>
  <si>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</si>
  <si>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rPr>
      <t>(22)</t>
    </r>
    <r>
      <rPr>
        <sz val="10"/>
        <rFont val="Arial"/>
        <family val="2"/>
      </rPr>
      <t xml:space="preserve"> Po vytlačení formulára
a) bez ďalších zásahov </t>
    </r>
    <r>
      <rPr>
        <b/>
        <sz val="10"/>
        <rFont val="Arial"/>
        <family val="2"/>
      </rPr>
      <t>odošlite</t>
    </r>
    <r>
      <rPr>
        <sz val="10"/>
        <rFont val="Arial"/>
        <family val="2"/>
      </rPr>
      <t xml:space="preserve"> elektronický formulár na adresu </t>
    </r>
    <r>
      <rPr>
        <b/>
        <sz val="10"/>
        <rFont val="Arial"/>
        <family val="2"/>
      </rPr>
      <t>ziadosti.sport@minedu.sk</t>
    </r>
    <r>
      <rPr>
        <sz val="10"/>
        <rFont val="Arial"/>
        <family val="2"/>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</si>
  <si>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</si>
  <si>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rPr>
        <sz val="10"/>
        <color indexed="8"/>
        <rFont val="Arial"/>
        <family val="2"/>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rPr>
      <t>ak boli vopred v zmluve o dodávke výkonov a tovarov písomne dohodnuté</t>
    </r>
    <r>
      <rPr>
        <sz val="10"/>
        <color indexed="8"/>
        <rFont val="Arial"/>
        <family val="2"/>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</si>
  <si>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</si>
  <si>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</si>
  <si>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rPr>
        <sz val="10"/>
        <rFont val="Arial"/>
        <family val="2"/>
      </rPr>
      <t xml:space="preserve">Zálohové faktúry (čiastkové úhrady) za rovnaký tovar alebo rovnakú službu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</si>
  <si>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</si>
  <si>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</si>
  <si>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</si>
  <si>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</si>
  <si>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</si>
  <si>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</si>
  <si>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</si>
  <si>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</si>
  <si>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</si>
  <si>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</si>
  <si>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</si>
  <si>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</si>
  <si>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</si>
  <si>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</si>
  <si>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</si>
  <si>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</si>
  <si>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</si>
  <si>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</si>
  <si>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</si>
  <si>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</si>
  <si>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</si>
  <si>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</si>
  <si>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</si>
  <si>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</si>
  <si>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</si>
  <si>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</si>
  <si>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</si>
  <si>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rPr>
        <sz val="10"/>
        <rFont val="Arial"/>
        <family val="2"/>
      </rPr>
      <t xml:space="preserve">Dátum refundácie účtovného dokladu </t>
    </r>
    <r>
      <rPr>
        <b/>
        <sz val="10"/>
        <rFont val="Arial"/>
        <family val="2"/>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</si>
  <si>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</si>
  <si>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</si>
  <si>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</si>
  <si>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</si>
  <si>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</si>
  <si>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</si>
  <si>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</si>
  <si>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rPr>
      <t>VRATKY</t>
    </r>
    <r>
      <rPr>
        <sz val="10"/>
        <rFont val="Arial"/>
        <family val="2"/>
      </rPr>
      <t xml:space="preserve"> (vrátené nevyčerpané Finančné prostriedky) </t>
    </r>
    <r>
      <rPr>
        <b/>
        <sz val="10"/>
        <rFont val="Arial"/>
        <family val="2"/>
      </rPr>
      <t>neuvádzať</t>
    </r>
    <r>
      <rPr>
        <sz val="10"/>
        <rFont val="Arial"/>
        <family val="2"/>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rPr>
      <t>Avízo - vratka</t>
    </r>
    <r>
      <rPr>
        <sz val="10"/>
        <rFont val="Arial"/>
        <family val="2"/>
      </rPr>
      <t>".</t>
    </r>
  </si>
  <si>
    <r>
      <rPr>
        <sz val="10"/>
        <rFont val="Arial"/>
        <family val="2"/>
      </rPr>
      <t>Dodatočne poskytnuté zľavy z pôvodnej ceny tovarov, služieb, storná za platby, dobropisy,...</t>
    </r>
    <r>
      <rPr>
        <b/>
        <sz val="10"/>
        <rFont val="Arial"/>
        <family val="2"/>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</si>
  <si>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</si>
  <si>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rPr>
      <t xml:space="preserve">POZOR:
Zálohové platby </t>
    </r>
    <r>
      <rPr>
        <b/>
        <sz val="10"/>
        <rFont val="Arial"/>
        <family val="2"/>
      </rPr>
      <t>(iba ak sú dohodnuté s dodávateľmi v písomne uzatvorenej zmluve)</t>
    </r>
    <r>
      <rPr>
        <sz val="10"/>
        <rFont val="Arial"/>
        <family val="2"/>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</si>
  <si>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</si>
  <si>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</si>
  <si>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</si>
  <si>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</si>
  <si>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</si>
  <si>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</si>
  <si>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</si>
  <si>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</si>
  <si>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</si>
  <si>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</si>
  <si>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</si>
  <si>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</si>
  <si>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</si>
  <si>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</si>
  <si>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rPr>
        <sz val="10"/>
        <rFont val="Arial"/>
        <family val="2"/>
      </rPr>
      <t xml:space="preserve">(vybrať z rozbaľovacieho zoznamu)
Analytický kód </t>
    </r>
    <r>
      <rPr>
        <b/>
        <sz val="10"/>
        <color indexed="30"/>
        <rFont val="Arial"/>
        <family val="2"/>
      </rPr>
      <t xml:space="preserve">PRE PRÍSPEVOK UZNANÉMU ŠPORTU: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</si>
  <si>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</si>
  <si>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</si>
  <si>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</si>
  <si>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</si>
  <si>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</si>
  <si>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</si>
  <si>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</si>
  <si>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</si>
  <si>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</si>
  <si>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</si>
  <si>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</si>
  <si>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</si>
  <si>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</si>
  <si>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</si>
  <si>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</si>
  <si>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</si>
  <si>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</si>
  <si>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</si>
  <si>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</si>
  <si>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</si>
  <si>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</si>
  <si>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</si>
  <si>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</si>
  <si>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</si>
  <si>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</si>
  <si>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</si>
  <si>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</si>
  <si>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</si>
  <si>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</si>
  <si>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</si>
  <si>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</si>
  <si>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</si>
  <si>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</si>
  <si>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</si>
  <si>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</si>
  <si>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</si>
  <si>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</si>
  <si>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</si>
  <si>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</si>
  <si>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</si>
  <si>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</si>
  <si>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</si>
  <si>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</si>
  <si>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</si>
  <si>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</si>
  <si>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</si>
  <si>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</si>
  <si>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</si>
  <si>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</si>
  <si>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</si>
  <si>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</si>
  <si>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</si>
  <si>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</si>
  <si>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</si>
  <si>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</si>
  <si>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</si>
  <si>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</si>
  <si>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</si>
  <si>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</si>
  <si>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</si>
  <si>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</si>
  <si>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</si>
  <si>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</si>
  <si>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</si>
  <si>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</si>
  <si>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</si>
  <si>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</si>
  <si>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</si>
  <si>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</si>
  <si>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</si>
  <si>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</si>
  <si>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</si>
  <si>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</si>
  <si>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</si>
  <si>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</si>
  <si>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</si>
  <si>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</si>
  <si>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</si>
  <si>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</si>
  <si>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</si>
  <si>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</si>
  <si>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</si>
  <si>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</si>
  <si>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</si>
  <si>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</si>
  <si>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</si>
  <si>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</si>
  <si>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</si>
  <si>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</si>
  <si>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</si>
  <si>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</si>
  <si>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</si>
  <si>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</si>
  <si>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</si>
  <si>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</si>
  <si>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</si>
  <si>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</si>
  <si>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</si>
  <si>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</si>
  <si>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</si>
  <si>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</si>
  <si>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</si>
  <si>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</si>
  <si>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</si>
  <si>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</si>
  <si>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</si>
  <si>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</si>
  <si>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</si>
  <si>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</si>
  <si>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</si>
  <si>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</si>
  <si>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</si>
  <si>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</si>
  <si>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</si>
  <si>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</si>
  <si>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</si>
  <si>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</si>
  <si>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</si>
  <si>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</si>
  <si>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</si>
  <si>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</si>
  <si>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</si>
  <si>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</si>
  <si>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</si>
  <si>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</si>
  <si>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</si>
  <si>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</si>
  <si>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</si>
  <si>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</si>
  <si>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</si>
  <si>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</si>
  <si>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</si>
  <si>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</si>
  <si>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</si>
  <si>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</si>
  <si>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</si>
  <si>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</si>
  <si>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</si>
  <si>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</si>
  <si>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</si>
  <si>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</si>
  <si>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</si>
  <si>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</si>
  <si>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</si>
  <si>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</si>
  <si>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</si>
  <si>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</si>
  <si>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</si>
  <si>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</si>
  <si>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</si>
  <si>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</si>
  <si>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</si>
  <si>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</si>
  <si>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</si>
  <si>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</si>
  <si>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</si>
  <si>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</si>
  <si>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</si>
  <si>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</si>
  <si>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</si>
  <si>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</si>
  <si>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</si>
  <si>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</si>
  <si>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</si>
  <si>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</si>
  <si>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</si>
  <si>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</si>
  <si>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</si>
  <si>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</si>
  <si>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</si>
  <si>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</si>
  <si>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</si>
  <si>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</si>
  <si>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</si>
  <si>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</si>
  <si>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</si>
  <si>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</si>
  <si>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</si>
  <si>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</si>
  <si>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</si>
  <si>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</si>
  <si>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</si>
  <si>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</si>
  <si>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</si>
  <si>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</si>
  <si>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</si>
  <si>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</si>
  <si>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</si>
  <si>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</si>
  <si>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</si>
  <si>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</si>
  <si>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</si>
  <si>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</si>
  <si>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</si>
  <si>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</si>
  <si>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</si>
  <si>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</si>
  <si>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</si>
  <si>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</si>
  <si>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</si>
  <si>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</si>
  <si>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</si>
  <si>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</si>
  <si>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</si>
  <si>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</si>
  <si>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</si>
  <si>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</si>
  <si>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</si>
  <si>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</si>
  <si>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</si>
  <si>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</si>
  <si>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</si>
  <si>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</si>
  <si>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</si>
  <si>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</si>
  <si>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</si>
  <si>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</si>
  <si>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</si>
  <si>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</si>
  <si>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</si>
  <si>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</si>
  <si>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</si>
  <si>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</si>
  <si>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</si>
  <si>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</si>
  <si>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</si>
  <si>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</si>
  <si>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</si>
  <si>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</si>
  <si>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</si>
  <si>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</si>
  <si>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</si>
  <si>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</si>
  <si>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</si>
  <si>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</si>
  <si>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</si>
  <si>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</si>
  <si>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</si>
  <si>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</si>
  <si>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</si>
  <si>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</si>
  <si>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</si>
  <si>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</si>
  <si>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</si>
  <si>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</si>
  <si>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</si>
  <si>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</si>
  <si>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</si>
  <si>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</si>
  <si>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</si>
  <si>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</si>
  <si>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</si>
  <si>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</si>
  <si>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</si>
  <si>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</si>
  <si>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</si>
  <si>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</si>
  <si>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</si>
  <si>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</si>
  <si>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</si>
  <si>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</si>
  <si>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</si>
  <si>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</si>
  <si>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</si>
  <si>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</si>
  <si>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</si>
  <si>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</si>
  <si>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</si>
  <si>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</si>
  <si>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</si>
  <si>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</si>
  <si>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</si>
  <si>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</si>
  <si>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</si>
  <si>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</si>
  <si>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</si>
  <si>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</si>
  <si>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</si>
  <si>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</si>
  <si>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</si>
  <si>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</si>
  <si>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</si>
  <si>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</si>
  <si>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</si>
  <si>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</si>
  <si>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</si>
  <si>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</si>
  <si>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</si>
  <si>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</si>
  <si>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</si>
  <si>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</si>
  <si>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</si>
  <si>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</si>
  <si>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</si>
  <si>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</si>
  <si>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</si>
  <si>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</si>
  <si>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</si>
  <si>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</si>
  <si>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</si>
  <si>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</si>
  <si>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</si>
  <si>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</si>
  <si>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</si>
  <si>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</si>
  <si>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</si>
  <si>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</si>
  <si>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</si>
  <si>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</si>
  <si>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</si>
  <si>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</si>
  <si>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</si>
  <si>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</si>
  <si>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</si>
  <si>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</si>
  <si>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</si>
  <si>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</si>
  <si>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</si>
  <si>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</si>
  <si>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</si>
  <si>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</si>
  <si>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</si>
  <si>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</si>
  <si>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</si>
  <si>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</si>
  <si>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</si>
  <si>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</si>
  <si>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</si>
  <si>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</si>
  <si>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</si>
  <si>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</si>
  <si>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</si>
  <si>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</si>
  <si>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</si>
  <si>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</si>
  <si>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</si>
  <si>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</si>
  <si>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</si>
  <si>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</si>
  <si>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</si>
  <si>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</si>
  <si>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</si>
  <si>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</si>
  <si>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</si>
  <si>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</si>
  <si>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</si>
  <si>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</si>
  <si>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</si>
  <si>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</si>
  <si>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</si>
  <si>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</si>
  <si>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</si>
  <si>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</si>
  <si>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</si>
  <si>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</si>
  <si>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</si>
  <si>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</si>
  <si>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a - bedminton - bežné transfery</t>
  </si>
  <si>
    <t>BV1-011</t>
  </si>
  <si>
    <t>Iran International 30.1.-4.2.2023 - letenka K.Vargová</t>
  </si>
  <si>
    <t>National audit offic</t>
  </si>
  <si>
    <t>BV1-012</t>
  </si>
  <si>
    <t>Iran International 30.1.-4.2.2023 - letenka M.Dratva</t>
  </si>
  <si>
    <t>BV1-014</t>
  </si>
  <si>
    <t>Nation to Nation U13 - 13.-15.1.2023 - strava - 8 hráčov</t>
  </si>
  <si>
    <t>Multi Alarm Sportegyeslet</t>
  </si>
  <si>
    <t>BV1-015</t>
  </si>
  <si>
    <t>Nation to Nation U13 - 13.-15.1.2023 - ubytovanie - 8 hráčov</t>
  </si>
  <si>
    <t>Laterum Ker</t>
  </si>
  <si>
    <t>BV1-016</t>
  </si>
  <si>
    <t>trénerské služby 1/2023 (1/2)</t>
  </si>
  <si>
    <t>Judith Meulendijks</t>
  </si>
  <si>
    <t>trénerské služby 1/2023 (2/2)</t>
  </si>
  <si>
    <t>BV1-018</t>
  </si>
  <si>
    <t>20230006</t>
  </si>
  <si>
    <t>mentálny koučing M.Dratva 01/2023</t>
  </si>
  <si>
    <t>MK coaching s.r.o.</t>
  </si>
  <si>
    <t>BV1-022</t>
  </si>
  <si>
    <t>poplatok banke za cezhraničný príkaz</t>
  </si>
  <si>
    <t>Prima banka</t>
  </si>
  <si>
    <t>BV1-023</t>
  </si>
  <si>
    <t>BV1-027</t>
  </si>
  <si>
    <t>Uganda International - spiatočné letenky M.Dratva, K.Vargová - 25.2.2023</t>
  </si>
  <si>
    <t>Egyptair</t>
  </si>
  <si>
    <t>BV1-028-032</t>
  </si>
  <si>
    <t>hrubé mzdy zamestnancov vrátane odvodov 01/2023</t>
  </si>
  <si>
    <t>Zuzana Rajdugová, Richard Bálint</t>
  </si>
  <si>
    <t>BV1-033</t>
  </si>
  <si>
    <t>1123004186</t>
  </si>
  <si>
    <t>kredit na stravovanie - zamestnanci</t>
  </si>
  <si>
    <t>Up Djeuner, s.r.o.</t>
  </si>
  <si>
    <t>BV1-034</t>
  </si>
  <si>
    <t>6187</t>
  </si>
  <si>
    <t>BEC Centre of Excellence - náklady na tréning M.Dratva 02/2023</t>
  </si>
  <si>
    <t>Badminton Europe</t>
  </si>
  <si>
    <t>BV1-035</t>
  </si>
  <si>
    <t>6185</t>
  </si>
  <si>
    <t>BEC Centre of Excellence - náklady na tréning S.Slosiarikova 02/2023</t>
  </si>
  <si>
    <t>BV1-036</t>
  </si>
  <si>
    <t>21230133</t>
  </si>
  <si>
    <t>Portugal International - 8.-12.3.2023 - letenka J.Meulendijks</t>
  </si>
  <si>
    <t>Cruiser spol.s.r.o.</t>
  </si>
  <si>
    <t>BV1-038</t>
  </si>
  <si>
    <t>Uganda International - ubytovanie a strava - 19.-25.2.2023 - M.Dratva, K.Vargová</t>
  </si>
  <si>
    <t>Holiday Express Hotel</t>
  </si>
  <si>
    <t>BV1-039</t>
  </si>
  <si>
    <t>Hungarian Junior - 8.-11.2.2023 - diaľničná nálepka HUN - služobné auto PO296GL</t>
  </si>
  <si>
    <t>OTPMOBL</t>
  </si>
  <si>
    <t>BV1-040</t>
  </si>
  <si>
    <t>refundácia - športová prehliadka Matúš Poláček</t>
  </si>
  <si>
    <t>Júlia Poláčková</t>
  </si>
  <si>
    <t>BV1-041</t>
  </si>
  <si>
    <t>BV1-042</t>
  </si>
  <si>
    <t>poplatok inej banky za cezhraničný príkaz</t>
  </si>
  <si>
    <t>BV1-043</t>
  </si>
  <si>
    <t>Hungarian Junior - 8.-11.2.2023 - ubytovanie 2 tréneri a 9 hráčov</t>
  </si>
  <si>
    <t>Hotel Therapia Supe</t>
  </si>
  <si>
    <t>BV1-044</t>
  </si>
  <si>
    <t>Hungarian Junior - 8.-11.2.2023 - PHM služobné auto PO296GL</t>
  </si>
  <si>
    <t>OMV</t>
  </si>
  <si>
    <t>BV1-045</t>
  </si>
  <si>
    <t>Shell</t>
  </si>
  <si>
    <t>BV1-046</t>
  </si>
  <si>
    <t>Hungarian Junior - 8.-11.2.2023 - štartovné</t>
  </si>
  <si>
    <t>Hungarian Badminton Association</t>
  </si>
  <si>
    <t>BV1-047</t>
  </si>
  <si>
    <t>refundácia - Hungarian Junior - 8.-11.2.2023 - lístky na autobus 3x</t>
  </si>
  <si>
    <t>Alex Petrovič</t>
  </si>
  <si>
    <t>BV1-048</t>
  </si>
  <si>
    <t>21230152</t>
  </si>
  <si>
    <t>Portugal International - 8.-12.3.2023 - letenka S.Slosiariková</t>
  </si>
  <si>
    <t>BV1-049</t>
  </si>
  <si>
    <t>21230159</t>
  </si>
  <si>
    <t>Portugal International - 8.-12.3.2023 - letenky S.Kadlec, O.Kadlecová, N.Slobodová</t>
  </si>
  <si>
    <t>BV1-050</t>
  </si>
  <si>
    <t>Portugal International - 7.-11.3.2023 - ubytovanie tréner + 5 hráčov</t>
  </si>
  <si>
    <t>Federao Portuguesa de Badminton</t>
  </si>
  <si>
    <t>BV1-051</t>
  </si>
  <si>
    <t>Mens singles camp - 19.-24.2.2023 - diéty Sebastián Kadlec</t>
  </si>
  <si>
    <t>Zdeněk Kadlec</t>
  </si>
  <si>
    <t>BV1-052</t>
  </si>
  <si>
    <t>Mens singles camp - 19.-24.2.2023 - diéty Richard Pavlík</t>
  </si>
  <si>
    <t>Richard Pavlík</t>
  </si>
  <si>
    <t>BV1-053</t>
  </si>
  <si>
    <t>refundácia - Iran International - 30.1.-4.2.2023</t>
  </si>
  <si>
    <t>Milan Dratva</t>
  </si>
  <si>
    <t>BV1-054</t>
  </si>
  <si>
    <t>Katarína Vargová</t>
  </si>
  <si>
    <t>BV1-055</t>
  </si>
  <si>
    <t>Náklady na tréning - Ambasároský program K.Vargová - 02/2023</t>
  </si>
  <si>
    <t>Derbyshire Institute od Sport C.I.C</t>
  </si>
  <si>
    <t>BV1-056</t>
  </si>
  <si>
    <t>BV1-057</t>
  </si>
  <si>
    <t>BV1-058</t>
  </si>
  <si>
    <t>trénerské služby 02/2023 (1/2)</t>
  </si>
  <si>
    <t>trénerské služby 02/2023 (2/2)</t>
  </si>
  <si>
    <t>BV1-060</t>
  </si>
  <si>
    <t>32023</t>
  </si>
  <si>
    <t>trénerské služby - Hungarian Junior 8.-11.2.2023</t>
  </si>
  <si>
    <t>Ing. Ján Fiľ</t>
  </si>
  <si>
    <t>BV1-061</t>
  </si>
  <si>
    <t>reprezentačné sústredenie Trenčín, 20.-24.2.2023 - PHM služobné auto PO296GL</t>
  </si>
  <si>
    <t>BV1-062</t>
  </si>
  <si>
    <t>German Junior - 7.-10.3.2023 - ubytovanie 6 hráčov a tréner</t>
  </si>
  <si>
    <t>Hotel at Booking.com</t>
  </si>
  <si>
    <t>BV1-063</t>
  </si>
  <si>
    <t>20230012</t>
  </si>
  <si>
    <t>mentálny koučing M.Dratva 02/2023</t>
  </si>
  <si>
    <t>BV1-065</t>
  </si>
  <si>
    <t>refundácia - Hungarian Junior - 8.-11.2.2023 - PHM a diaľničná známka</t>
  </si>
  <si>
    <t>Tibor Kessler</t>
  </si>
  <si>
    <t>refundácia - Uganda International - 19.-25.2.2023</t>
  </si>
  <si>
    <t>V-01/ŠP</t>
  </si>
  <si>
    <t>Hungarian Junior - diéty 4 hráči + tréner - 8.-11.2.2023</t>
  </si>
  <si>
    <t>Alex Petrovič, Andrej Suchý, Lea Kyselicová, Karin Goldiánová, Ján Fiľ</t>
  </si>
  <si>
    <t>V-02/ŠP</t>
  </si>
  <si>
    <t>Hungarian Junior - diéty 5 hráčov + tréner - 8.-11.2.2023</t>
  </si>
  <si>
    <t>Richard Pavlík, Matúš Poláček, Johanka Ivanovičová, Lea Výbochová, Lucia Vašatová, Tibor Kessler</t>
  </si>
  <si>
    <t>BV1-067</t>
  </si>
  <si>
    <t xml:space="preserve">refundácia - Uganda International - 19.-25.2.2023 </t>
  </si>
  <si>
    <t>BV1-068</t>
  </si>
  <si>
    <t>2023098</t>
  </si>
  <si>
    <t>sústredenie U17, U19, dospelí - 20.-24.2.2023 - preprava J.Meulendijks - Schwechat-Trenčín a späť</t>
  </si>
  <si>
    <t>TopSpeed s.r.o.</t>
  </si>
  <si>
    <t>BV1-069</t>
  </si>
  <si>
    <t>6225</t>
  </si>
  <si>
    <t>BEC Centre of Excellence - náklady na tréning M.Dratva 03/2023</t>
  </si>
  <si>
    <t>BV1-070</t>
  </si>
  <si>
    <t>6223</t>
  </si>
  <si>
    <t>BEC Centre of Excellence - náklady na tréning S.Slosiarikova 03/2023</t>
  </si>
  <si>
    <t>BV1-071</t>
  </si>
  <si>
    <t>poplatok banke za kartu Maestro</t>
  </si>
  <si>
    <t>BV1-072</t>
  </si>
  <si>
    <t>poplatok banke za kartu Mastercard</t>
  </si>
  <si>
    <t>BV1-073</t>
  </si>
  <si>
    <t>Portugal International - 8.-12.3.2023 - štartovné</t>
  </si>
  <si>
    <t>BV1-074</t>
  </si>
  <si>
    <t>German Open - 6.-8.3.2023 - ubytovanie M.Dratva</t>
  </si>
  <si>
    <t>Arthotel Ana Soul Oberhausen</t>
  </si>
  <si>
    <t>BV1-076-082</t>
  </si>
  <si>
    <t>hrubé mzdy zamestnancov vrátane odvodov 02/2023</t>
  </si>
  <si>
    <t>Dohoda o vykonaní práce - tréner - Hungarian Junior 8.-11.2.2023</t>
  </si>
  <si>
    <t>BV1-083</t>
  </si>
  <si>
    <t>1123007085</t>
  </si>
  <si>
    <t>BV1-084</t>
  </si>
  <si>
    <t>230100017</t>
  </si>
  <si>
    <t>Sústredenie U17, U19, dospelí - 20.-24.2.2023 - ubytovanie</t>
  </si>
  <si>
    <t>MSPORT s.r.o.</t>
  </si>
  <si>
    <t>BV1-085</t>
  </si>
  <si>
    <t>230100016</t>
  </si>
  <si>
    <t>Sústredenie U17, U19, dospelí - 20.-24.2.2023 - prenájom haly</t>
  </si>
  <si>
    <t>BV1-086</t>
  </si>
  <si>
    <t>2023008</t>
  </si>
  <si>
    <t>Sústredenie U17, U19, dospelí - 20.-24.2.2023 - antidpingová prednáška</t>
  </si>
  <si>
    <t>Slovenská antidopingová agentúra</t>
  </si>
  <si>
    <t>BV1-087</t>
  </si>
  <si>
    <t xml:space="preserve">German Junior - 7.-10.3.2023 - štartovné 6 hráčov </t>
  </si>
  <si>
    <t>SG EBT Berlin 1952 e.V.</t>
  </si>
  <si>
    <t>BV1-088</t>
  </si>
  <si>
    <t>20230008</t>
  </si>
  <si>
    <t>Sústredenie U17, U19, dospelí - 20.-24.2.2023 - strava</t>
  </si>
  <si>
    <t>MAHOMI, s.r.o.</t>
  </si>
  <si>
    <t>BV1-089</t>
  </si>
  <si>
    <t>Portugal International - 7.-11.3.2023 - diéty tréner</t>
  </si>
  <si>
    <t>BV1-090</t>
  </si>
  <si>
    <t>Portugal International - 7.-11.3.2023 - diéty hráč S:Kadlec</t>
  </si>
  <si>
    <t>BV1-091</t>
  </si>
  <si>
    <t xml:space="preserve">Portugal International - 7.-12.3.2023 - diéty hráč </t>
  </si>
  <si>
    <t>BV1-092</t>
  </si>
  <si>
    <t>Portugal International - 7.-11.3.2023 - diéty hráč O:Kadlecová</t>
  </si>
  <si>
    <t>BV1-093</t>
  </si>
  <si>
    <t>Natália Slobodová</t>
  </si>
  <si>
    <t>BV1-094</t>
  </si>
  <si>
    <t>German Junior - 7.-10.3.2023 - PHM služobné auto PO296GL</t>
  </si>
  <si>
    <t>Slovnaft</t>
  </si>
  <si>
    <t>BV1-095</t>
  </si>
  <si>
    <t>German Junior - 7.-10.3.2023 - diaľničná nálepka služobné auto PO296GL</t>
  </si>
  <si>
    <t>Samoob.Kiosek Is Eda</t>
  </si>
  <si>
    <t>BV1-097</t>
  </si>
  <si>
    <t>Refundácia - German Open 6.-8.3.2023</t>
  </si>
  <si>
    <t>BV1-099</t>
  </si>
  <si>
    <t>STAR Berlin</t>
  </si>
  <si>
    <t>BV1-100</t>
  </si>
  <si>
    <t>BV1-101</t>
  </si>
  <si>
    <t>refundácia - Uganda International - 19.-25.2.2023 - štartovné 2 hráči</t>
  </si>
  <si>
    <t>BV1-102</t>
  </si>
  <si>
    <t>Polish Open - ubytovanie M.Dratva, M.Repiská, K.Vargová, 22.-26.3.2023</t>
  </si>
  <si>
    <t>Polski Badminton Spolka z o.o.</t>
  </si>
  <si>
    <t>BV1-103</t>
  </si>
  <si>
    <t xml:space="preserve">refundácia - Portugal International 8.-12.3.2023 </t>
  </si>
  <si>
    <t>BV1-105</t>
  </si>
  <si>
    <t>Polish Open - 22.-26.3.2023 - štartovné</t>
  </si>
  <si>
    <t>Polish Badminton Association</t>
  </si>
  <si>
    <t>BV1-106</t>
  </si>
  <si>
    <t>Polish U17 - 16.-19.3.2023 - štartovné</t>
  </si>
  <si>
    <t>Firma Handlowo-Usugiwa JD Jerzy Dolhan</t>
  </si>
  <si>
    <t>BV1-107</t>
  </si>
  <si>
    <t>Polish U17 - 16.-19.3.2023 - ubytovanie</t>
  </si>
  <si>
    <t>Hotel Logos</t>
  </si>
  <si>
    <t>BV1-108</t>
  </si>
  <si>
    <t>trénerské služby - sústredenie 20.-24.2.2023</t>
  </si>
  <si>
    <t>BV1-109</t>
  </si>
  <si>
    <t>31230011</t>
  </si>
  <si>
    <t>dobropis - zrušenie letenky Portugal International . S.Slosiariková</t>
  </si>
  <si>
    <t>BV1-110</t>
  </si>
  <si>
    <t>refundácia - Polish U17 - 16.-19.3.2023 - PHM</t>
  </si>
  <si>
    <t>Katarína Maceková</t>
  </si>
  <si>
    <t>BV1-111</t>
  </si>
  <si>
    <t>Náklady na tréning - Ambasároský program K.Vargová - 03/2023</t>
  </si>
  <si>
    <t>BV1-112</t>
  </si>
  <si>
    <t>Juraj Bielesch</t>
  </si>
  <si>
    <t>BV1-113</t>
  </si>
  <si>
    <t>trénerské služby 03/2023 (1/2)</t>
  </si>
  <si>
    <t>trénerské služby 03/2023 (2/2)</t>
  </si>
  <si>
    <t>BV1-114</t>
  </si>
  <si>
    <t>refundácia - športová prehliadka</t>
  </si>
  <si>
    <t>BV1-115</t>
  </si>
  <si>
    <t>refundácia - športová prehliadka Lucia Vašatová</t>
  </si>
  <si>
    <t>Petr Vašata</t>
  </si>
  <si>
    <t>BV1-116</t>
  </si>
  <si>
    <t>refundácia - MS camp - 19.-24.2.2023 - vlak</t>
  </si>
  <si>
    <t>BV1-117</t>
  </si>
  <si>
    <t>refundácia - MS camp - 19.-24.2.2023 - vlak - Sebastián Kadlec</t>
  </si>
  <si>
    <t>BV1-118</t>
  </si>
  <si>
    <t xml:space="preserve">refundácia - MS camp - 19.-24.2.2023 - PHM </t>
  </si>
  <si>
    <t>BV1-119</t>
  </si>
  <si>
    <t>refundácia - Portugal International 8.-12.3.2023  - PHM</t>
  </si>
  <si>
    <t>BV1-120</t>
  </si>
  <si>
    <t>BV1-121</t>
  </si>
  <si>
    <t>BV1-122</t>
  </si>
  <si>
    <t>refundácia - Polish Open 21.-25.3.2023</t>
  </si>
  <si>
    <t>Martina Repiská</t>
  </si>
  <si>
    <t>BV1-123</t>
  </si>
  <si>
    <t>BV1-124</t>
  </si>
  <si>
    <t>BV1-126</t>
  </si>
  <si>
    <t>Czech U17 - 29.3.-1.4.2023 - PHM</t>
  </si>
  <si>
    <t>BV1-127</t>
  </si>
  <si>
    <t>Czech U17 - 29.3.-1.4.2023 - štartovné</t>
  </si>
  <si>
    <t>SK Badminton Cesky Krumlov, zs</t>
  </si>
  <si>
    <t>BV1-128</t>
  </si>
  <si>
    <t>21330301</t>
  </si>
  <si>
    <t>Dutch International - 14.-14.4.2023 - letenky 4 hráči + tréner</t>
  </si>
  <si>
    <t>BV1-129</t>
  </si>
  <si>
    <t>poplatok banke za vedenie účtu</t>
  </si>
  <si>
    <t>V-03/ŠP</t>
  </si>
  <si>
    <t>German Junior - 7.-10.3.2023 - diéty tréner a 5 hráčov</t>
  </si>
  <si>
    <t>Tibor Kessler, Lea Výbochová, Johanka Ivanovičová, Lucia Vašatová, Andrej Suchý, Richard Pavlík</t>
  </si>
  <si>
    <t>V-04/ŠP</t>
  </si>
  <si>
    <t xml:space="preserve">Polish U17 -16.-19.3.2023 - diéty 7 hráčov </t>
  </si>
  <si>
    <t>Andrej Suchý, Alex Petrovič, Erik Hajdu, Andrej Macek, Lea Kyselicová, Karin Goldiánová, Ela Bieleschová</t>
  </si>
  <si>
    <t>V-05/ŠP</t>
  </si>
  <si>
    <t>Czech U17 - 29.3.-1.4.2023 - diéty tréner a 6 hráčov</t>
  </si>
  <si>
    <t>Ján Fiľ, Andrej Suchý, Alex Petrovič, Andrej Macek, Erik Hajdu, Lea Kyselicová, Ela Bieleschová</t>
  </si>
  <si>
    <t>BV1-130</t>
  </si>
  <si>
    <t>Czech U17 - 29.3.-1.4.2023 - ubytovanie 6 hráčov a tréner</t>
  </si>
  <si>
    <t>Penzion TOP</t>
  </si>
  <si>
    <t>BV1-131</t>
  </si>
  <si>
    <t>BV1-132</t>
  </si>
  <si>
    <t>BV1-133</t>
  </si>
  <si>
    <t>Erik Hajdu</t>
  </si>
  <si>
    <t>BV1-134</t>
  </si>
  <si>
    <t>6244</t>
  </si>
  <si>
    <t>BEC Centre of Excellence - náklady na tréning M.Dratva 04/2023</t>
  </si>
  <si>
    <t>BV1-135</t>
  </si>
  <si>
    <t>6242</t>
  </si>
  <si>
    <t>BEC Centre of Excellence - náklady na tréning S.Slosiarikova 04/2023</t>
  </si>
  <si>
    <t>BV1-136</t>
  </si>
  <si>
    <t>BV1-137</t>
  </si>
  <si>
    <t>BV1-138-144</t>
  </si>
  <si>
    <t>hrubé mzdy zamestnancov vrátane odvodov 03/2023</t>
  </si>
  <si>
    <t>Dohoda o vykonaní práce - tréner - German Junior 7.-10.3.2023</t>
  </si>
  <si>
    <t>BV1-145</t>
  </si>
  <si>
    <t>1123010097</t>
  </si>
  <si>
    <t>BV1-147</t>
  </si>
  <si>
    <t>20230023</t>
  </si>
  <si>
    <t>mentálny koučing M.Dratva 04/2023</t>
  </si>
  <si>
    <t>BV1-148</t>
  </si>
  <si>
    <t>Czech U17 - doplatok štartovné</t>
  </si>
  <si>
    <t>BV1-149</t>
  </si>
  <si>
    <t>Dutch International - 12.-14.4.2023 - štartovné</t>
  </si>
  <si>
    <t>Badmintonclub VELO</t>
  </si>
  <si>
    <t>BV1-150</t>
  </si>
  <si>
    <t>10230019</t>
  </si>
  <si>
    <t>Czech U17 - 29.3.-1.4.2023 prenájom vozidla</t>
  </si>
  <si>
    <t>Atos Plus s.r.o.</t>
  </si>
  <si>
    <t>BV1-151</t>
  </si>
  <si>
    <t>92023</t>
  </si>
  <si>
    <t>trénerské služby - Czech U17 29.3.-1.4.2023</t>
  </si>
  <si>
    <t>BV1-152</t>
  </si>
  <si>
    <t>Dutch International - 12.-14.4.2023 - diéty tréner</t>
  </si>
  <si>
    <t>Michal Matejka</t>
  </si>
  <si>
    <t>BV1-153</t>
  </si>
  <si>
    <t>Dutch International - 12.-14.4.2023 - diéty hráč - S.Kadlec</t>
  </si>
  <si>
    <t>BV1-154</t>
  </si>
  <si>
    <t xml:space="preserve">Dutch International - 12.-14.4.2023 - diéty hráč </t>
  </si>
  <si>
    <t>Sofia Slosiariková</t>
  </si>
  <si>
    <t>BV1-155</t>
  </si>
  <si>
    <t>Dutch International - 12.-14.4.2023 - diéty hráč - O.Kadlecová</t>
  </si>
  <si>
    <t>BV1-156</t>
  </si>
  <si>
    <t>BV1-157</t>
  </si>
  <si>
    <t>Dutch International - 12.-14.4.2023 - ubytovanie</t>
  </si>
  <si>
    <t>Van der Valk Hotel Delft</t>
  </si>
  <si>
    <t>BV1-159</t>
  </si>
  <si>
    <t>BEC/BWF Coach level 1 J.Horák - 27.-30.4.2023</t>
  </si>
  <si>
    <t>BV1-160</t>
  </si>
  <si>
    <t>refundácia Czecj U17 PHM - 29.3.-1.4.2023</t>
  </si>
  <si>
    <t xml:space="preserve">Ján Fiľ  </t>
  </si>
  <si>
    <t>BV1-161</t>
  </si>
  <si>
    <t>Školenie trénerov I.KS 1.-2.4.2023 - prenájom priestorov</t>
  </si>
  <si>
    <t>BV1-162</t>
  </si>
  <si>
    <t>refundácia - športové prehliadky Andrej Suchý, Simeon Suchý</t>
  </si>
  <si>
    <t>Ján Suchý</t>
  </si>
  <si>
    <t>BV1-163</t>
  </si>
  <si>
    <t>German Junior - PHM služobné auto PO296GL</t>
  </si>
  <si>
    <t>BV1-164</t>
  </si>
  <si>
    <t>Náklady na tréning - Ambasároský program K.Vargová - 04/2023</t>
  </si>
  <si>
    <t>BV1-165</t>
  </si>
  <si>
    <t>230080</t>
  </si>
  <si>
    <t>Servis a prezutie - služobné auto PO296GL</t>
  </si>
  <si>
    <t>HK Tuning Slovakia s.r.o.</t>
  </si>
  <si>
    <t>BV1-166</t>
  </si>
  <si>
    <t>trénerské služby 04/2023 (1/2)</t>
  </si>
  <si>
    <t>trénerské služby 04/2023 (2/2)</t>
  </si>
  <si>
    <t>BV1-167</t>
  </si>
  <si>
    <t>BV1-168</t>
  </si>
  <si>
    <t>j - Zabezpečenie školských športových súťaží 2023 v súťažiach kategórie "A" v bedmintone stredných škôl</t>
  </si>
  <si>
    <t>BV1-169</t>
  </si>
  <si>
    <t>20230132</t>
  </si>
  <si>
    <t>Superfinále  9.-10.5.2023 - športové fľaše</t>
  </si>
  <si>
    <t>TRICUS s.r.o.</t>
  </si>
  <si>
    <t>BV1-171</t>
  </si>
  <si>
    <t>BV1-172</t>
  </si>
  <si>
    <t>Polish U17 a sústredenie - letenky J.Meulendijks - 22.-28.5.2023</t>
  </si>
  <si>
    <t>KLM Netherlands</t>
  </si>
  <si>
    <t>BV1-173</t>
  </si>
  <si>
    <t>Polish U17 a sústredenie - lístky na autobus J.Meulendijks - 22.-28.5.2023</t>
  </si>
  <si>
    <t>Flixbus.com</t>
  </si>
  <si>
    <t>BV1-174</t>
  </si>
  <si>
    <t>2023178</t>
  </si>
  <si>
    <t>Dutch International 12.-14.4.2023 - preprava osôb na letisko - 3 hráči a tréner</t>
  </si>
  <si>
    <t>BV1-175</t>
  </si>
  <si>
    <t>Slovenia Open - štartovné</t>
  </si>
  <si>
    <t>Badminton Association of Slovenia</t>
  </si>
  <si>
    <t>BV1-176</t>
  </si>
  <si>
    <t>Swedish Open - štartovné</t>
  </si>
  <si>
    <t>Badminton Sweden</t>
  </si>
  <si>
    <t>BV1-177</t>
  </si>
  <si>
    <t>BV1-178</t>
  </si>
  <si>
    <t>BV1-179</t>
  </si>
  <si>
    <t>6291</t>
  </si>
  <si>
    <t>BEC Centre of Excellence - náklady na tréning S.Slosiarikova 05/2023</t>
  </si>
  <si>
    <t>BV1-180</t>
  </si>
  <si>
    <t>6293</t>
  </si>
  <si>
    <t>BEC Centre of Excellence - náklady na tréning M.Dratva 05/2023</t>
  </si>
  <si>
    <t>BV1-181</t>
  </si>
  <si>
    <t>6275</t>
  </si>
  <si>
    <t>Superfinále  9.-10.5.2023 - bedmintonové sety</t>
  </si>
  <si>
    <t>BV1-182</t>
  </si>
  <si>
    <t>Superfinále 9.-10.5.2023 - laminácia certifikátov</t>
  </si>
  <si>
    <t>DELP s.r.o.</t>
  </si>
  <si>
    <t>BV1-183-190</t>
  </si>
  <si>
    <t>hrubé mzdy zamestnancov vrátane odvodov 04/2023</t>
  </si>
  <si>
    <t>Richard Bálint, Zuzana Rajdugová</t>
  </si>
  <si>
    <t>Dohoda o vykonaní práce - školenie trénerov I.KS - 1-2.4.2023, Trenčín a tréner Dutch International 12.-14.4.2023 Holandsko</t>
  </si>
  <si>
    <t>BV1-191</t>
  </si>
  <si>
    <t>1123012804</t>
  </si>
  <si>
    <t>BV1-192</t>
  </si>
  <si>
    <t>Slovenia Open - ubytovanie</t>
  </si>
  <si>
    <t>HOT TEN d.o.o.</t>
  </si>
  <si>
    <t>BV1-193</t>
  </si>
  <si>
    <t>230100018</t>
  </si>
  <si>
    <t>Superfinále 9.-10.5.2023 - košíky</t>
  </si>
  <si>
    <t>Vachy Sport s.r.o.</t>
  </si>
  <si>
    <t>BV1-194</t>
  </si>
  <si>
    <t>refundácia - Superfinále 9.-10.5.2023 - PHM</t>
  </si>
  <si>
    <t xml:space="preserve">Richard Bálint  </t>
  </si>
  <si>
    <t>BV1-195</t>
  </si>
  <si>
    <t>Anton Siažik</t>
  </si>
  <si>
    <t>BV1-196</t>
  </si>
  <si>
    <t>refundácia - Superfinále 9.-10.5.2023 - náramky, občerstvenie</t>
  </si>
  <si>
    <t>Krajské centrum voľného času Trenčín</t>
  </si>
  <si>
    <t>BV1-197</t>
  </si>
  <si>
    <t>Superfinále 9.-10.5.2023 - ubytovanie 35 osôb</t>
  </si>
  <si>
    <t>BV1-198</t>
  </si>
  <si>
    <t>Superfinále 9.-10.5.2023 - prenájom haly</t>
  </si>
  <si>
    <t>BV1-199</t>
  </si>
  <si>
    <t>Lea Výbochová</t>
  </si>
  <si>
    <t>BV1-200</t>
  </si>
  <si>
    <t>refundácia - Luxembourg Open 3.-5.5.2023</t>
  </si>
  <si>
    <t>BV1-201</t>
  </si>
  <si>
    <t>20230501</t>
  </si>
  <si>
    <t>Smernica verejného obstarávania</t>
  </si>
  <si>
    <t>Ing.Branislav Šarmír - RE:START</t>
  </si>
  <si>
    <t>BV1-202</t>
  </si>
  <si>
    <t>Superfinále 9.-10.5.2023 - PHM služobné auto PO296GL</t>
  </si>
  <si>
    <t>BV1-203</t>
  </si>
  <si>
    <t>Austrian Open - štartovné</t>
  </si>
  <si>
    <t xml:space="preserve">Sterischer Badminton Verband Styrian International </t>
  </si>
  <si>
    <t>BV1-204</t>
  </si>
  <si>
    <t>Majstrovstvá sveta - letenka J.Meulendijks 18.-25.8.2023 - Kodaň - Lisabon</t>
  </si>
  <si>
    <t>Norwegian</t>
  </si>
  <si>
    <t>BV1-205</t>
  </si>
  <si>
    <t>Majstrovstvá sveta - letenka J.Meulendijks 18.-25.8.2023 - Lisabon - Kodaň</t>
  </si>
  <si>
    <t>TAP</t>
  </si>
  <si>
    <t>BV1-206</t>
  </si>
  <si>
    <t>Kvetoslava Sopková</t>
  </si>
  <si>
    <t>BV1-207</t>
  </si>
  <si>
    <t>Dutch International 12.-14.4.2023 - doplatok štartovné</t>
  </si>
  <si>
    <t>BV1-208</t>
  </si>
  <si>
    <t>Superfinále 9.-10.5.2023 - strava a občerstvenie</t>
  </si>
  <si>
    <t>BV1-209</t>
  </si>
  <si>
    <t>refundácia - Swedish Open 10.-14.5.2023</t>
  </si>
  <si>
    <t>BV1-210</t>
  </si>
  <si>
    <t>BV1-211</t>
  </si>
  <si>
    <t>BV1-212</t>
  </si>
  <si>
    <t>Adria U17 - štartovné</t>
  </si>
  <si>
    <t>Badmintonski klub Stella</t>
  </si>
  <si>
    <t>BV1-213</t>
  </si>
  <si>
    <t>tonery do služobnej tlačiarne</t>
  </si>
  <si>
    <t>abctonery.sk</t>
  </si>
  <si>
    <t>BV1-214</t>
  </si>
  <si>
    <t>Luxembourg Open - štartovné K.Vargová</t>
  </si>
  <si>
    <t>Federation Luxembourgeoise de Badminton</t>
  </si>
  <si>
    <t>BV1-215</t>
  </si>
  <si>
    <t>1023050002</t>
  </si>
  <si>
    <t>Superfinále 9.-10.5.2023 - tričká s potlačou</t>
  </si>
  <si>
    <t>M*M holding Trenčín s.r.o.</t>
  </si>
  <si>
    <t>BV1-217</t>
  </si>
  <si>
    <t>Superfinále 9.-10.5.2023 - ubytovanie 6 osôb</t>
  </si>
  <si>
    <t>SHAS s.r.o. Trenčín</t>
  </si>
  <si>
    <t>BV1-218</t>
  </si>
  <si>
    <t>Bonn International - štartovné N.Slobodová</t>
  </si>
  <si>
    <t>1 Badminton Club Beuel 1955 e.V.</t>
  </si>
  <si>
    <t>BV1-219</t>
  </si>
  <si>
    <t>trénerské služby 05/2023 (1/2)</t>
  </si>
  <si>
    <t>trénerské služby 05/2023 (2/2)</t>
  </si>
  <si>
    <t>BV1-220</t>
  </si>
  <si>
    <t>refundácia - Slovenia Open 16.-20.5.2023</t>
  </si>
  <si>
    <t>BV1-221</t>
  </si>
  <si>
    <t>BV1-222</t>
  </si>
  <si>
    <t>preplatok Daňový úrad</t>
  </si>
  <si>
    <t>Daňový úrad Prešov</t>
  </si>
  <si>
    <t>BV1-223</t>
  </si>
  <si>
    <t>Polish U17 a sústredenie 22.-28.5.2023 - PHM služobné auto PO296GL</t>
  </si>
  <si>
    <t>MOL SF279</t>
  </si>
  <si>
    <t>BV1-224</t>
  </si>
  <si>
    <t>Náklady na tréning - Ambasároský program K.Vargová - 05/2023</t>
  </si>
  <si>
    <t>BV1-225</t>
  </si>
  <si>
    <t xml:space="preserve">Northern Marianas - štartovné </t>
  </si>
  <si>
    <t>Northern Marianas Badminton Association</t>
  </si>
  <si>
    <t>BV1-226</t>
  </si>
  <si>
    <t>BV1-227</t>
  </si>
  <si>
    <t>Polish U17 - štartovné</t>
  </si>
  <si>
    <t>Sôportlen Pawel Lenkiewicz</t>
  </si>
  <si>
    <t>BV1-228</t>
  </si>
  <si>
    <t>20230032</t>
  </si>
  <si>
    <t>mentálny koučing M.Dratva 05/2023</t>
  </si>
  <si>
    <t>BV1-229</t>
  </si>
  <si>
    <t>poplatok za cezhraničný príkaz</t>
  </si>
  <si>
    <t>BV1-230</t>
  </si>
  <si>
    <t>BV1-231</t>
  </si>
  <si>
    <t>BV1-232</t>
  </si>
  <si>
    <t>BV1-233</t>
  </si>
  <si>
    <t>refundácia - Austrian Open 24.-28.5.2023</t>
  </si>
  <si>
    <t>BV1-234</t>
  </si>
  <si>
    <t>poplatok za vedenie účtu</t>
  </si>
  <si>
    <t>V-06/ŠP</t>
  </si>
  <si>
    <t>Sústredenie pred Polish U17 - diéty 1 deň 22.5.2023</t>
  </si>
  <si>
    <t>Ján Fiľ, Andrej Suchý, Alex Petrovič, Andrej Macek, Erik Hajdu, Lea Kyselicová, Ela Bieleschová, Kvetoslava Sopková</t>
  </si>
  <si>
    <t>V-07/ŠP</t>
  </si>
  <si>
    <t xml:space="preserve">Polish U17 - diéty 8 hráčov a tréner </t>
  </si>
  <si>
    <t>BV1-235</t>
  </si>
  <si>
    <t>BV-1236</t>
  </si>
  <si>
    <t>poplatok za kartu Maestro</t>
  </si>
  <si>
    <t>BV1-237</t>
  </si>
  <si>
    <t>poplatok za kartu Mastercard</t>
  </si>
  <si>
    <t>BV1-238</t>
  </si>
  <si>
    <t>6321</t>
  </si>
  <si>
    <t>BEC Centre of Excellence - náklady na tréning S.Slosiarikova 06/2023</t>
  </si>
  <si>
    <t>BV1-239</t>
  </si>
  <si>
    <t>Polish U17 a sústredenie - ubytovanie a strava 8 hráčov a 2 tréneri</t>
  </si>
  <si>
    <t>Sportlen Pawel Lenkiewicz</t>
  </si>
  <si>
    <t>BV1-240</t>
  </si>
  <si>
    <t>6323</t>
  </si>
  <si>
    <t>BEC Centre of Excellence - náklady na tréning M.Dratva 06/2023</t>
  </si>
  <si>
    <t>BV1-241</t>
  </si>
  <si>
    <t>132023</t>
  </si>
  <si>
    <t>trénerské služby Polish U17 a sústredenie 22.-28.5.2023</t>
  </si>
  <si>
    <t>BV1-242-258</t>
  </si>
  <si>
    <t xml:space="preserve">DVP Superfinále - 9.-10.5.2023 - vrátane odvodov </t>
  </si>
  <si>
    <t>Zuzana Rajdugová, Richard Bálint, Anton Siažik, Juraj Knapp, Michal Palica, Matúš Žuffa, Matúš Závodský, Vanda Oravcová, Miriam Wesserlová</t>
  </si>
  <si>
    <t>hrubé mzdy zamestnancov vrátane odvodov 05/2023</t>
  </si>
  <si>
    <t>BV1-259</t>
  </si>
  <si>
    <t>20230191</t>
  </si>
  <si>
    <t>BV1260</t>
  </si>
  <si>
    <t>1123016507</t>
  </si>
  <si>
    <t>BV1-261</t>
  </si>
  <si>
    <t>95004818</t>
  </si>
  <si>
    <t xml:space="preserve">Denmark Masters - štartovné </t>
  </si>
  <si>
    <t>Badminton Denmark</t>
  </si>
  <si>
    <t>BV1-262</t>
  </si>
  <si>
    <t>20230037</t>
  </si>
  <si>
    <t>mentálny koučing M.Dratva 06/2023</t>
  </si>
  <si>
    <t>BV1-264</t>
  </si>
  <si>
    <t>Womens singles kemp letenky 2 hráčky 3.-14.7.2023</t>
  </si>
  <si>
    <t>Ryanair</t>
  </si>
  <si>
    <t>BV1-265</t>
  </si>
  <si>
    <t>23011</t>
  </si>
  <si>
    <t xml:space="preserve">Európske hry - 23.6.-2.7.2023 - organizačné zabezpečenie 3 osoby </t>
  </si>
  <si>
    <t>Slovenský olympijský a športový výbor</t>
  </si>
  <si>
    <t>BV1-266</t>
  </si>
  <si>
    <t>21230551</t>
  </si>
  <si>
    <t>Letenka J.Meulendijks - sústredenie Košice - 24.-29.7.2023</t>
  </si>
  <si>
    <t>BV1-267</t>
  </si>
  <si>
    <t>refundácia - Swedish Open 10.-14.5.2023 - ubytovanie</t>
  </si>
  <si>
    <t>BV1-268</t>
  </si>
  <si>
    <t>refundácia - Slovenia Open 16.-20.5.2023 - transport</t>
  </si>
  <si>
    <t>BV1-269</t>
  </si>
  <si>
    <t>23227</t>
  </si>
  <si>
    <t>Sústredenie Košice - 24.-29.7.2023 - transport BUD-KE J.Meulendijks</t>
  </si>
  <si>
    <t>Cassovia Express</t>
  </si>
  <si>
    <t>BV1-270</t>
  </si>
  <si>
    <t>Sústredenie Košice - 24.-29.7.2023 - transport KE-KRA J.Meulendijks</t>
  </si>
  <si>
    <t>Unibuss.sk</t>
  </si>
  <si>
    <t>BV1-272</t>
  </si>
  <si>
    <t>5900401</t>
  </si>
  <si>
    <t>Serbian U17 - 22.-25.6.2023 - diaľničná známka HUN služobné auto PO296GL</t>
  </si>
  <si>
    <t>vintrica.com</t>
  </si>
  <si>
    <t>BV1-273</t>
  </si>
  <si>
    <t>Lithuanian International - štartovné</t>
  </si>
  <si>
    <t>Panevezio Badmintono Klubas</t>
  </si>
  <si>
    <t>BV1-274</t>
  </si>
  <si>
    <t>Sústredenie Košice - letenka J.Meulendijks LIS-BUD 24.-29.7.2023</t>
  </si>
  <si>
    <t>BV1-275</t>
  </si>
  <si>
    <t>Majstrovstvá sveta - ubytovanie hráč a tréner 18.-24.8.2023</t>
  </si>
  <si>
    <t>shopbadmintonpeople.dk</t>
  </si>
  <si>
    <t>BV1-276</t>
  </si>
  <si>
    <t>Serbian U17 - 22.-25.6.2023 - diaľničné poplatky služobné auto PO296GL</t>
  </si>
  <si>
    <t>JP Putevi Novi Sad</t>
  </si>
  <si>
    <t>BV1-277</t>
  </si>
  <si>
    <t>Mens singles kemp - 16.-28.7.2023 - letenky 2 hráči</t>
  </si>
  <si>
    <t>BV1-278</t>
  </si>
  <si>
    <t>Serbian U17 - 22.-25.6.2023 - PHM služobné auto PO296GL</t>
  </si>
  <si>
    <t>Coral Srb</t>
  </si>
  <si>
    <t>BV1-279</t>
  </si>
  <si>
    <t>Serbian U17 - 22.-25.6.2023 - ubytovanie 8 hráčov a tréner</t>
  </si>
  <si>
    <t>Vigor</t>
  </si>
  <si>
    <t>BV1-280</t>
  </si>
  <si>
    <t>JP Putevi Subotica</t>
  </si>
  <si>
    <t>BV1-281</t>
  </si>
  <si>
    <t>BV1-282</t>
  </si>
  <si>
    <t>Superfinále 9.-10.5.2023 - poštovné balíky</t>
  </si>
  <si>
    <t>Pošta Prešov 2</t>
  </si>
  <si>
    <t>BV1-283</t>
  </si>
  <si>
    <t>142023</t>
  </si>
  <si>
    <t>trénerské služby Serbian U17 - 22.-25.6.2023</t>
  </si>
  <si>
    <t>BV1-284</t>
  </si>
  <si>
    <t>trénerské služby 06/2023 (1/2)</t>
  </si>
  <si>
    <t>trénerské služby 06/2023 (2/2)</t>
  </si>
  <si>
    <t>BV1-285</t>
  </si>
  <si>
    <t>Náklady na tréning - Ambasároský program K.Vargová - 06/2023</t>
  </si>
  <si>
    <t>BV1-286</t>
  </si>
  <si>
    <t>refundácia - košíky - Európske hry 2023</t>
  </si>
  <si>
    <t>BV1-287</t>
  </si>
  <si>
    <t>BV1-288</t>
  </si>
  <si>
    <t>Womens singles kemp diety 3.-14.7.2023</t>
  </si>
  <si>
    <t>BV1-289</t>
  </si>
  <si>
    <t>Womens singles kemp diety 3.-14.7.2023 - O.Kadlecová</t>
  </si>
  <si>
    <t>BV1-290</t>
  </si>
  <si>
    <t>preplatok Všeobecná zdravotná poisťovňa</t>
  </si>
  <si>
    <t>Všeobecná zdravotná poisťovňa</t>
  </si>
  <si>
    <t>BV1-291</t>
  </si>
  <si>
    <t>V-08/ŠP</t>
  </si>
  <si>
    <t>Serbian U17 - 22.-25.6.2023 - diéty 8 hráčov a tréner</t>
  </si>
  <si>
    <t>Ján Fiľ, Andrej Suchý, Alex Petrovič, Andrej Macek, Erik Hajdu, Lea Kyselicová, Karin Goldiánová, Ela Bieleschová, Kvetoslava Sopková</t>
  </si>
  <si>
    <t>V-09/ŠP</t>
  </si>
  <si>
    <t xml:space="preserve">Serbian U17 - 22.-25.6.2023 - štartovné 8 hráčov </t>
  </si>
  <si>
    <t>Ján Fiľ</t>
  </si>
  <si>
    <t>6395</t>
  </si>
  <si>
    <t>BEC Centre of Excellence - náklady na tréning S.Slosiarikova 07/2023</t>
  </si>
  <si>
    <t>BV1-292</t>
  </si>
  <si>
    <t>6397</t>
  </si>
  <si>
    <t>BEC Centre of Excellence - náklady na tréning M.Dratva 07/2023</t>
  </si>
  <si>
    <t>BV1-293</t>
  </si>
  <si>
    <t>BV1-294</t>
  </si>
  <si>
    <t>BV1-295</t>
  </si>
  <si>
    <t>BV1-296-301</t>
  </si>
  <si>
    <t>hrubé mzdy zamestnancov vrátane odvodov 06/2023</t>
  </si>
  <si>
    <t>BV1-302</t>
  </si>
  <si>
    <t>1123018681</t>
  </si>
  <si>
    <t>BV1-303</t>
  </si>
  <si>
    <t>Letenka - Mauritius International M.Dratva</t>
  </si>
  <si>
    <t>Flights on Booking</t>
  </si>
  <si>
    <t>BV1-304</t>
  </si>
  <si>
    <t>Mauritius International - hotel K.Vargová</t>
  </si>
  <si>
    <t>BKG Hotel at Booking</t>
  </si>
  <si>
    <t>BV1-305</t>
  </si>
  <si>
    <t>Letenky - Mauritius International K.Vargová</t>
  </si>
  <si>
    <t>Air Mauri</t>
  </si>
  <si>
    <t>BV1-307</t>
  </si>
  <si>
    <t>Letenka Mauritius International - Vargová</t>
  </si>
  <si>
    <t xml:space="preserve">KLM   </t>
  </si>
  <si>
    <t>BV1-308</t>
  </si>
  <si>
    <t>Mens singles kemp diéty S.Kadlec - 17.-28.7.2023</t>
  </si>
  <si>
    <t>BV1-309</t>
  </si>
  <si>
    <t>Mens singles kemp diéty - 17.-28.7.2023</t>
  </si>
  <si>
    <t>BV1-310</t>
  </si>
  <si>
    <t>refundácia - Womens singles kemp 3.-14.7.2023</t>
  </si>
  <si>
    <t>BV1-311</t>
  </si>
  <si>
    <t>refundácia - Európske hry 26.6.-2.7.2023</t>
  </si>
  <si>
    <t>BV1-312</t>
  </si>
  <si>
    <t>6449</t>
  </si>
  <si>
    <t>Majstrovstvá Európy U17 - štartovné 4.-12.8.2023</t>
  </si>
  <si>
    <t>BV1-313</t>
  </si>
  <si>
    <t>BV1-314</t>
  </si>
  <si>
    <t>refundácia - sústredenie 24.-29.7.2023</t>
  </si>
  <si>
    <t>BV1-315</t>
  </si>
  <si>
    <t>refundácia -Mauritius International 18.-25.7.2023</t>
  </si>
  <si>
    <t>BV1-316</t>
  </si>
  <si>
    <t>Náklady na tréning - Ambasároský program K.Vargová - 07/2023</t>
  </si>
  <si>
    <t>BV1-317</t>
  </si>
  <si>
    <t>trénerské služby 07/2023 (1/2)</t>
  </si>
  <si>
    <t>trénerské služby 07/2023 (2/2)</t>
  </si>
  <si>
    <t>BV1-318</t>
  </si>
  <si>
    <t>BV1-321</t>
  </si>
  <si>
    <t>Sústredenie 24.-29.7.2023 - PHM služobné auto PO296GL</t>
  </si>
  <si>
    <t>BV1-322</t>
  </si>
  <si>
    <t>6524</t>
  </si>
  <si>
    <t xml:space="preserve">Štartovné - Kvalifikácia Majstrovstiev Európy mužských a ženských družstiev </t>
  </si>
  <si>
    <t>BV1-323</t>
  </si>
  <si>
    <t>BV1-324</t>
  </si>
  <si>
    <t>Majstrovstvá Európy U17  4.-12.8.2023 - ubytovanie 2 tréneri a 8 hráčov</t>
  </si>
  <si>
    <t>BV1-325</t>
  </si>
  <si>
    <t>BV1326</t>
  </si>
  <si>
    <t>BV1-327</t>
  </si>
  <si>
    <t>Sústredenie - 24.-29.7.2023 - prenájom kurtov</t>
  </si>
  <si>
    <t>ŠK UNI Košice sro</t>
  </si>
  <si>
    <t>BV1-328-335</t>
  </si>
  <si>
    <t>hrubé mzdy zamestnancov vrátane odvodov 07/2023</t>
  </si>
  <si>
    <t>DVP tréner - sústredenie 24.-29.7.2023</t>
  </si>
  <si>
    <t>BV1-336</t>
  </si>
  <si>
    <t>1123021694</t>
  </si>
  <si>
    <t>BV1-337</t>
  </si>
  <si>
    <t xml:space="preserve">Majstrovstvá Európy U17 - PHM služobné auto PO296GL </t>
  </si>
  <si>
    <t>Orlen</t>
  </si>
  <si>
    <t>BV1-338</t>
  </si>
  <si>
    <t>PUH AL_AN</t>
  </si>
  <si>
    <t>BV1-339</t>
  </si>
  <si>
    <t>2182023</t>
  </si>
  <si>
    <t>Sústredenie 24.-29.7.2023 - ubytovanie a strava</t>
  </si>
  <si>
    <t>Košice hotel s.r.o.</t>
  </si>
  <si>
    <t>BV1-340</t>
  </si>
  <si>
    <t>refundácia - St.Denis Reunion Open 26.-31.7.2023</t>
  </si>
  <si>
    <t>BV1-341</t>
  </si>
  <si>
    <t>172023</t>
  </si>
  <si>
    <t>trénerské služby 24.-29.7.2023</t>
  </si>
  <si>
    <t>BV1-342</t>
  </si>
  <si>
    <t>BV1-343</t>
  </si>
  <si>
    <t>vratka</t>
  </si>
  <si>
    <t>Dôvera zdravotná poisťovňa</t>
  </si>
  <si>
    <t>BV1-344</t>
  </si>
  <si>
    <t>BV1-345</t>
  </si>
  <si>
    <t xml:space="preserve">Majstrovstvá Európy U17 - Parkovné služobné auto PO296GL </t>
  </si>
  <si>
    <t>Viesbutis Panorama</t>
  </si>
  <si>
    <t>BV1-346</t>
  </si>
  <si>
    <t>Brazil International - letenka K.Vargová Sao Paolo - Iguazu Falls</t>
  </si>
  <si>
    <t>mytrip</t>
  </si>
  <si>
    <t>BV1-347</t>
  </si>
  <si>
    <t>Brazil International - letenka K.Vargová Iguazu Falls - Londýn</t>
  </si>
  <si>
    <t>Rumbo</t>
  </si>
  <si>
    <t>BV1-348</t>
  </si>
  <si>
    <t>6528</t>
  </si>
  <si>
    <t>BEC Centre of Excellence - náklady na tréning S.Slosiarikova 08/2023</t>
  </si>
  <si>
    <t>BV1-349</t>
  </si>
  <si>
    <t>6530</t>
  </si>
  <si>
    <t>BEC Centre of Excellence - náklady na tréning M.Dratva 08/2023</t>
  </si>
  <si>
    <t>BV1-350</t>
  </si>
  <si>
    <t>20230042</t>
  </si>
  <si>
    <t>mentálny koučing M.Dratva 08/2023</t>
  </si>
  <si>
    <t>BV1351</t>
  </si>
  <si>
    <t>Majstrovstvá Európy U17 - potlač tričiek</t>
  </si>
  <si>
    <t>Decathlon</t>
  </si>
  <si>
    <t>BV1-352</t>
  </si>
  <si>
    <t>Cameroon International a Lagos International - letenka K.Vargová</t>
  </si>
  <si>
    <t>BV1-353</t>
  </si>
  <si>
    <t>BV1-354</t>
  </si>
  <si>
    <t>BV1-355</t>
  </si>
  <si>
    <t>Stateta Degaline Kanta</t>
  </si>
  <si>
    <t>BV1-356</t>
  </si>
  <si>
    <t>Grosark sklep</t>
  </si>
  <si>
    <t>BV1-357</t>
  </si>
  <si>
    <t>BV1-358</t>
  </si>
  <si>
    <t>Finančné riaditeľstvo Slovenskej republiky</t>
  </si>
  <si>
    <t>BV1-359</t>
  </si>
  <si>
    <t>Irish U19 Open - štartovné 2 hráči</t>
  </si>
  <si>
    <t>Badminton Ireland</t>
  </si>
  <si>
    <t>BV1-360</t>
  </si>
  <si>
    <t>182023</t>
  </si>
  <si>
    <t>trénerské služby - ME U17 - 2.-11.8.2023</t>
  </si>
  <si>
    <t>BV1-361</t>
  </si>
  <si>
    <t>TEM U17 International - štartovné</t>
  </si>
  <si>
    <t>Badmintonski klub Mirna</t>
  </si>
  <si>
    <t>BV1-362</t>
  </si>
  <si>
    <t>21230458</t>
  </si>
  <si>
    <t>Majstrovstvá Európy U17 - letenjky J.Meulendijks</t>
  </si>
  <si>
    <t>BV1-363</t>
  </si>
  <si>
    <t>2308002</t>
  </si>
  <si>
    <t>Majstrovstvá Európy U17 - ubytovanie, strava a prenájom kurtov .- medzizastávka Poľsko</t>
  </si>
  <si>
    <t>BV1-364</t>
  </si>
  <si>
    <t>Latvia International - štartovné N.Slobodová</t>
  </si>
  <si>
    <t>Latvian Badminton Federation</t>
  </si>
  <si>
    <t>BV1-365</t>
  </si>
  <si>
    <t>Majstrovstvá sveta 19.-23.8.2023 - diéty hráč</t>
  </si>
  <si>
    <t>BV1-366</t>
  </si>
  <si>
    <t>Majstrovstvá sveta 18.-24.8.2023 - diéty tréner</t>
  </si>
  <si>
    <t>BV1-367</t>
  </si>
  <si>
    <t>BV1-368</t>
  </si>
  <si>
    <t>refundácia - Brazil International 8.-13.8.2023</t>
  </si>
  <si>
    <t>BV1-369</t>
  </si>
  <si>
    <t>refundácia MS a WS kemp - PHM - 2.-14.7.2023 a 17.-28.7.2023</t>
  </si>
  <si>
    <t>BV1-370</t>
  </si>
  <si>
    <t>Náklady na tréning - Ambasároský program K.Vargová - 08/2023</t>
  </si>
  <si>
    <t>BV1-371</t>
  </si>
  <si>
    <t>21230693</t>
  </si>
  <si>
    <t>Majstrovstvá sveta juniorov - Spokane - letenky 4 hráči a tréner 22.9.-4.10.2023</t>
  </si>
  <si>
    <t>BV1-372</t>
  </si>
  <si>
    <t>BV1-373</t>
  </si>
  <si>
    <t>Majstrovstvá sveta juniorov - Spokane - víza tréner</t>
  </si>
  <si>
    <t>USCUSTOMS USA</t>
  </si>
  <si>
    <t>BV1-374</t>
  </si>
  <si>
    <t>koučing servis 08/2023 (1/2)</t>
  </si>
  <si>
    <t>Koučing servis 08/2023 (2/2)</t>
  </si>
  <si>
    <t>BV1-375</t>
  </si>
  <si>
    <t>Lagos International - ubytovanie a štartovné 2 hráči</t>
  </si>
  <si>
    <t>Obillor Chinonso Lilian</t>
  </si>
  <si>
    <t>BV1-376</t>
  </si>
  <si>
    <t>BV1-377</t>
  </si>
  <si>
    <t>referencia inej banke</t>
  </si>
  <si>
    <t>BV1-378</t>
  </si>
  <si>
    <t>V-10/ŠP</t>
  </si>
  <si>
    <t>Majstrovstvá Európy U17 - diéty - 2 tréneri a 8 hráčov - 2.-11.8.2023</t>
  </si>
  <si>
    <t>Ján Fiľ, Judith Meulendijks, Andrej Suchý, Alex Petrovič, Andrej Macek, Erik Hajdu, Lea Kyselicová, Karin Goldiánová, Ela Bieleschová, Kvetoslava Sopková</t>
  </si>
  <si>
    <t>BV1-379</t>
  </si>
  <si>
    <t>TJ Sokol Ilava</t>
  </si>
  <si>
    <t>BV1-380</t>
  </si>
  <si>
    <t>Barbar Skalica</t>
  </si>
  <si>
    <t>BV1-381</t>
  </si>
  <si>
    <t>Bedmintonová akadémia Dunajská Lužná</t>
  </si>
  <si>
    <t>BV1-382</t>
  </si>
  <si>
    <t>BK Lokomotíva Košice</t>
  </si>
  <si>
    <t>BV1-383</t>
  </si>
  <si>
    <t>Badminton club Galanta</t>
  </si>
  <si>
    <t>BV1-384</t>
  </si>
  <si>
    <t>Polish U19 International - štartovné</t>
  </si>
  <si>
    <t>BV1-385</t>
  </si>
  <si>
    <t>BV1-386</t>
  </si>
  <si>
    <t>BK Nitra</t>
  </si>
  <si>
    <t>BV1-387</t>
  </si>
  <si>
    <t>refundácia Cameroon International 22.-28.8.2023</t>
  </si>
  <si>
    <t>BV1-388</t>
  </si>
  <si>
    <t>refundácia Lagos International 28.8.-3.9.2023</t>
  </si>
  <si>
    <t>BV1-389</t>
  </si>
  <si>
    <t>BV1-390</t>
  </si>
  <si>
    <t>Majstrovstvá sveta juniorov - ubytovanie 4 hráči a tréner - 23.9.-4.10.2023</t>
  </si>
  <si>
    <t>DVP Centennial Holdings, LLC</t>
  </si>
  <si>
    <t>BV1-391</t>
  </si>
  <si>
    <t>BV1-392</t>
  </si>
  <si>
    <t>Badminton klub MI Trenčín</t>
  </si>
  <si>
    <t>BV1-393</t>
  </si>
  <si>
    <t>Bedminton Piešťany</t>
  </si>
  <si>
    <t>BV1-394</t>
  </si>
  <si>
    <t>refundácia Cameroon International 22.-28.8.2023 - ubytovanie a štartovné</t>
  </si>
  <si>
    <t>BV1-395-399</t>
  </si>
  <si>
    <t>hrubé mzdy zamestnancov vrátane odvodov 08/2023</t>
  </si>
  <si>
    <t>BV1-400</t>
  </si>
  <si>
    <t>1123025178</t>
  </si>
  <si>
    <t>BV1-401</t>
  </si>
  <si>
    <t>TJ Slávia TU Zvolen</t>
  </si>
  <si>
    <t>BV1-402</t>
  </si>
  <si>
    <t>Sport club Pohoda Trnava</t>
  </si>
  <si>
    <t>BV1-403</t>
  </si>
  <si>
    <t>Športový klub Hrachovo</t>
  </si>
  <si>
    <t>BV1-404</t>
  </si>
  <si>
    <t>BK Rimavská Sobota</t>
  </si>
  <si>
    <t>BV1-405</t>
  </si>
  <si>
    <t>Austrian Z17 - štartovné 7 hráčov - 6.-8.10.2023</t>
  </si>
  <si>
    <t>Badminton Modling</t>
  </si>
  <si>
    <t>BV1-406</t>
  </si>
  <si>
    <t>Polish International - štartovné 20.-24.9.2023</t>
  </si>
  <si>
    <t>BV1-407</t>
  </si>
  <si>
    <t>6583</t>
  </si>
  <si>
    <t>BEC Centre of Excellence - náklady na tréning M.Dratva 09/2023</t>
  </si>
  <si>
    <t>BV1-408</t>
  </si>
  <si>
    <t>Majstrovstvá sveta juniorov - 23.9.-4.10.2023 - transport na letisko BA - Viedeň</t>
  </si>
  <si>
    <t>Taxis on Booking</t>
  </si>
  <si>
    <t>BV1-409</t>
  </si>
  <si>
    <t>Koral sport, o.z.</t>
  </si>
  <si>
    <t>BV1-410</t>
  </si>
  <si>
    <t>BK ZŠ Lendak</t>
  </si>
  <si>
    <t>BV1-411</t>
  </si>
  <si>
    <t>Športový klub BENNI Nitra</t>
  </si>
  <si>
    <t>BV1-42</t>
  </si>
  <si>
    <t>Bedmintonováý klub Kúpele Sliač</t>
  </si>
  <si>
    <t>BV1-413</t>
  </si>
  <si>
    <t>ZŠOK Spišská Nová Ves</t>
  </si>
  <si>
    <t>BV1-414</t>
  </si>
  <si>
    <t>MŠK Slavoj Spišská Belá</t>
  </si>
  <si>
    <t>BV1-415</t>
  </si>
  <si>
    <t>20230338</t>
  </si>
  <si>
    <t>Majstrivstvá sveta juniorov - oblečenie 4 hráči a tréner</t>
  </si>
  <si>
    <t>EBC computers s.r.o.</t>
  </si>
  <si>
    <t>BV1-416</t>
  </si>
  <si>
    <t>20230333</t>
  </si>
  <si>
    <t>Majstrovstvá Európy U17 - oblečenie 8 hráčov a 2 tréneri</t>
  </si>
  <si>
    <t>BV1-417</t>
  </si>
  <si>
    <t>Majstrovstvá sveta juniorov - diéty tréner - 22.9.-4.10.2023</t>
  </si>
  <si>
    <t>BV1-418</t>
  </si>
  <si>
    <t>Majstrovstvá sveta juniorov - ubytovanie BA pred odletom 4 hráči</t>
  </si>
  <si>
    <t>Hotel Taxis Bratislava</t>
  </si>
  <si>
    <t>BV1-419</t>
  </si>
  <si>
    <t>trénerské služby 09/2023 (1/2)</t>
  </si>
  <si>
    <t>trénerské služby 09/2023 (2/2)</t>
  </si>
  <si>
    <t>BV1-420</t>
  </si>
  <si>
    <t>Klub gemerských bedmintonistov</t>
  </si>
  <si>
    <t>BV1-421</t>
  </si>
  <si>
    <t>BPR Bratislava</t>
  </si>
  <si>
    <t>BV1-422</t>
  </si>
  <si>
    <t>refundácia - Majstrovstvá sveta juniorov - ubytovanie pred odletom</t>
  </si>
  <si>
    <t>BV1-423</t>
  </si>
  <si>
    <t>Czech Open - štartovné</t>
  </si>
  <si>
    <t>Český badmintonový svaz, z.s.</t>
  </si>
  <si>
    <t>BV1-424</t>
  </si>
  <si>
    <t>Majstrovstvá sveta juniorov - taxi</t>
  </si>
  <si>
    <t>Dashmesh Transport</t>
  </si>
  <si>
    <t>BV1-425</t>
  </si>
  <si>
    <t>BV1-426</t>
  </si>
  <si>
    <t>Croatian International - štartovné</t>
  </si>
  <si>
    <t>BV1-427</t>
  </si>
  <si>
    <t xml:space="preserve">Scottish Open - štartovné </t>
  </si>
  <si>
    <t>Scottish Badminton Union LTD</t>
  </si>
  <si>
    <t>BV1-428</t>
  </si>
  <si>
    <t>Austrian U17 - ubytovanie 7 hráčov a tréner - 6.-8.10.2023</t>
  </si>
  <si>
    <t>Hotel on Booking.com</t>
  </si>
  <si>
    <t>BV1-429</t>
  </si>
  <si>
    <t>SPDK - Sport pleasure Dolný Kubín</t>
  </si>
  <si>
    <t>BV1-430</t>
  </si>
  <si>
    <t>Prešovská bedmintonová akadémia</t>
  </si>
  <si>
    <t>BV1-431</t>
  </si>
  <si>
    <t>Victory Trebišov</t>
  </si>
  <si>
    <t>BV1-432</t>
  </si>
  <si>
    <t>TJ CEVA Trenčín</t>
  </si>
  <si>
    <t>BV1-433</t>
  </si>
  <si>
    <t>Klub priateľov športu Košice</t>
  </si>
  <si>
    <t>BV1-434</t>
  </si>
  <si>
    <t>BK Spoje Bratislava</t>
  </si>
  <si>
    <t>BV1-435</t>
  </si>
  <si>
    <t>BV1-436</t>
  </si>
  <si>
    <t>BV1-437</t>
  </si>
  <si>
    <t>BV1-438</t>
  </si>
  <si>
    <t>mesačný poplatok karta Mastercard</t>
  </si>
  <si>
    <t>BV1-439</t>
  </si>
  <si>
    <t>Slovak U17 - PHM služobné auto PO296GL</t>
  </si>
  <si>
    <t>BV1-440</t>
  </si>
  <si>
    <t>6621</t>
  </si>
  <si>
    <t>BEC Centre of Excellence - náklady na tréning M.Dratva 10/2023</t>
  </si>
  <si>
    <t>BV1-441</t>
  </si>
  <si>
    <t>Slovak U17 - ubytovanie tréner a 7 hráčov</t>
  </si>
  <si>
    <t>Bedmintonový klub AS Trenčín</t>
  </si>
  <si>
    <t>BV1-442</t>
  </si>
  <si>
    <t>Slovak U17- košíky</t>
  </si>
  <si>
    <t>BV1-443</t>
  </si>
  <si>
    <t>Slovenia Future Series - štartovné 7.-10.9.2023</t>
  </si>
  <si>
    <t>Badmintonska Zveza Slovenije</t>
  </si>
  <si>
    <t>BV1-444</t>
  </si>
  <si>
    <t>Bedmintonový klub Šamorín</t>
  </si>
  <si>
    <t>BV1-445</t>
  </si>
  <si>
    <t>Bedmintonový klub Trebišov</t>
  </si>
  <si>
    <t>BV1-446</t>
  </si>
  <si>
    <t>ŠKB Zámoček Poprad</t>
  </si>
  <si>
    <t>BV1-447</t>
  </si>
  <si>
    <t>BK Sabinov</t>
  </si>
  <si>
    <t>BV1-448</t>
  </si>
  <si>
    <t>TJ Družstevník Klenovec</t>
  </si>
  <si>
    <t>BV1-450</t>
  </si>
  <si>
    <t xml:space="preserve">Majstrovstvá sveta juniorov - transport Viedeň - Bratislava </t>
  </si>
  <si>
    <t>BV1-450-455</t>
  </si>
  <si>
    <t>hrubé mzdy zamestnancov vrátane odvodov 09/2023</t>
  </si>
  <si>
    <t>BV1-456</t>
  </si>
  <si>
    <t>1123028443</t>
  </si>
  <si>
    <t>BV1-457</t>
  </si>
  <si>
    <t>Austrian U17 - 5.-8.10.2023 - diaľničná známka služobné auto PO296GL</t>
  </si>
  <si>
    <t>BV1-458</t>
  </si>
  <si>
    <t>Beethoven hotel Gmb</t>
  </si>
  <si>
    <t>BV1-459</t>
  </si>
  <si>
    <t>Czech Open - štartovné 19.-21.10.23</t>
  </si>
  <si>
    <t>BV1-460</t>
  </si>
  <si>
    <t>Austrian U17 - PHM služobné auto PO296GL</t>
  </si>
  <si>
    <t>BV-461</t>
  </si>
  <si>
    <t>BV1-462</t>
  </si>
  <si>
    <t>212023</t>
  </si>
  <si>
    <t>trénerské sužby Slovak U17 - 28.9.-1.10.23</t>
  </si>
  <si>
    <t>BV1-463</t>
  </si>
  <si>
    <t>222023</t>
  </si>
  <si>
    <t>trénerské služby Austrian U17 - 5.-8.10.2023</t>
  </si>
  <si>
    <t>BV1-464</t>
  </si>
  <si>
    <t>Slovak U17 - strava - 28.9.-1.10.2023</t>
  </si>
  <si>
    <t>BV1-466</t>
  </si>
  <si>
    <t>Slovak Junior a sústredenie - letenky J.Meulendijks 20.-26.11.2023</t>
  </si>
  <si>
    <t>BV1-467</t>
  </si>
  <si>
    <t>Austrian U17 - doplatok štartovné</t>
  </si>
  <si>
    <t>BV1-468</t>
  </si>
  <si>
    <t>refundácia - Scottish Open 5.-8.10.23</t>
  </si>
  <si>
    <t>BV1-469</t>
  </si>
  <si>
    <t xml:space="preserve">Slovenia Junior - štartovné </t>
  </si>
  <si>
    <t>BV1-470</t>
  </si>
  <si>
    <t>refundácia - Austrian U17 - pobytová tax</t>
  </si>
  <si>
    <t>BV1-471</t>
  </si>
  <si>
    <t>AC UNIZA Žilin a</t>
  </si>
  <si>
    <t>BV1-472</t>
  </si>
  <si>
    <t>Czech Open - doplatok, štartovné</t>
  </si>
  <si>
    <t>BV1-473</t>
  </si>
  <si>
    <t>coaching service 11/2023 (1/2)</t>
  </si>
  <si>
    <t>coaching service 11/2023 (2/2)</t>
  </si>
  <si>
    <t>BV1-474</t>
  </si>
  <si>
    <t>Hungarian International - štartovné 1.-4.11.23</t>
  </si>
  <si>
    <t>BV1-475</t>
  </si>
  <si>
    <t>refundácia - letenky J.Meulendijks - Kvalifikácia Majstrovstiev Európy mužských družstiev - 7.-10.12.2023 - Anglicko</t>
  </si>
  <si>
    <t>BV1-476</t>
  </si>
  <si>
    <t xml:space="preserve">štartovné Irish Open </t>
  </si>
  <si>
    <t>BV1-477</t>
  </si>
  <si>
    <t>BV1-478</t>
  </si>
  <si>
    <t>V-11/ŠP</t>
  </si>
  <si>
    <t>Austrian U17 - diéty 7 hráčov a tréner 5.-8.10.23</t>
  </si>
  <si>
    <t>Ján Fiľ, Alex Petrovič, Andrej Macek, Erik hajdu, Lea Kyselicová, Karin Godliánová, Kvetoslava Sopková, Ela Bieleschová</t>
  </si>
  <si>
    <t>BV1-479</t>
  </si>
  <si>
    <t>BV1-480</t>
  </si>
  <si>
    <t>Badminton Club Prešov</t>
  </si>
  <si>
    <t>BV1-481</t>
  </si>
  <si>
    <t>Košické bedmintonové centrum o.z.</t>
  </si>
  <si>
    <t>BV1-482</t>
  </si>
  <si>
    <t>Telovýchovná jednota Nižná</t>
  </si>
  <si>
    <t>BV1-483</t>
  </si>
  <si>
    <t>refundácia Abu Dhabi Masters - 17.-22.1.2023</t>
  </si>
  <si>
    <t>BV1-484</t>
  </si>
  <si>
    <t>Projekt U15 - PHM služobné auto PO296GL</t>
  </si>
  <si>
    <t>BV1-485</t>
  </si>
  <si>
    <t>Kubínske bedmintonové šelmy</t>
  </si>
  <si>
    <t>BV1-486</t>
  </si>
  <si>
    <t>202332</t>
  </si>
  <si>
    <t>Projekt U15 - sústredenie 2.-5.11.23 - prenájom haly a strava 14 osob</t>
  </si>
  <si>
    <t>Marián Horák . Agpres</t>
  </si>
  <si>
    <t>BV1-487</t>
  </si>
  <si>
    <t>2311057</t>
  </si>
  <si>
    <t>Projekt U15 - sústredenie 2.-5.11.23 - ubytovanie</t>
  </si>
  <si>
    <t xml:space="preserve">GL </t>
  </si>
  <si>
    <t>BV1-488</t>
  </si>
  <si>
    <t>6676</t>
  </si>
  <si>
    <t>BEC Centre of Excellence - náklady na tréning M.Dratva 11/2023</t>
  </si>
  <si>
    <t>BV1-489-495</t>
  </si>
  <si>
    <t>hrubé mzdy zamestnancov vrátane odvodov 10/2023</t>
  </si>
  <si>
    <t>Dohoda o vykonaní práce - školiteľ programu Začni s bedmintonom Trenčín</t>
  </si>
  <si>
    <t>BV1-496</t>
  </si>
  <si>
    <t>1123032403</t>
  </si>
  <si>
    <t>BV1-497</t>
  </si>
  <si>
    <t>Polish U19 - štartovné 10.-12.11.23</t>
  </si>
  <si>
    <t>BV1-498</t>
  </si>
  <si>
    <t>20230423</t>
  </si>
  <si>
    <t>košíky - 20 túb juniori</t>
  </si>
  <si>
    <t>BV1-499</t>
  </si>
  <si>
    <t>20230424</t>
  </si>
  <si>
    <t>košíky - 15 túb U15</t>
  </si>
  <si>
    <t>BV1-500</t>
  </si>
  <si>
    <t>Kvalifikácia Majstrovstiev Európy mužských družstiev - 7.-10.12.2023 Anglicko - ubytovanie 6 osôb</t>
  </si>
  <si>
    <t>AS conferences LTD</t>
  </si>
  <si>
    <t>BV1-501</t>
  </si>
  <si>
    <t>BV1-502</t>
  </si>
  <si>
    <t>BV1-503</t>
  </si>
  <si>
    <t>21230976</t>
  </si>
  <si>
    <t>Kvalifikácia Majstrovstiev Európy ženských družstiev - 7.-10.12.2023 - Auerbajdžan - letenky 4 osoby</t>
  </si>
  <si>
    <t>BV1-504</t>
  </si>
  <si>
    <t>21230978</t>
  </si>
  <si>
    <t>Kvalifikácia Majstrovstiev Európy mužských družstiev - 7.-10.12.2023 - Anglicko - letenky 4 osoby</t>
  </si>
  <si>
    <t>BV1-505</t>
  </si>
  <si>
    <t>230435</t>
  </si>
  <si>
    <t>Projekt U15 - tričká s potlačou - Nation to Nation U15 - 24.-26.11.2023</t>
  </si>
  <si>
    <t>Reksport s.r.o.</t>
  </si>
  <si>
    <t>BV1-506</t>
  </si>
  <si>
    <t>poplatok banke za zmenu PIN na karte Maestro</t>
  </si>
  <si>
    <t>BV1-507</t>
  </si>
  <si>
    <t>poplatok banke za zmenu PIN na karte Mastercard</t>
  </si>
  <si>
    <t>BV1-508</t>
  </si>
  <si>
    <t>refundácia - športová prehliadka A.Macek</t>
  </si>
  <si>
    <t>BV1-509</t>
  </si>
  <si>
    <t>Czech Junior - štartovné</t>
  </si>
  <si>
    <t>TJ Orlová-Lutyňe zs</t>
  </si>
  <si>
    <t>BV1-510</t>
  </si>
  <si>
    <t>BV1-511</t>
  </si>
  <si>
    <t>Welsh International - štartovné 28.11.-3.12.23</t>
  </si>
  <si>
    <t>Badminton Wales</t>
  </si>
  <si>
    <t>BV1-512</t>
  </si>
  <si>
    <t>Nation to Nation U15 - diaľničná známka služobné auto PO296GL - 23.-26.11.23</t>
  </si>
  <si>
    <t>BV1-513</t>
  </si>
  <si>
    <t>BV1-514</t>
  </si>
  <si>
    <t>BV1-515</t>
  </si>
  <si>
    <t>Nation to Nation U15 - ubytovanie 23.-26.11.2023</t>
  </si>
  <si>
    <t>Fonix Szallo</t>
  </si>
  <si>
    <t>BV1-516</t>
  </si>
  <si>
    <t>coaching service 11/23 (1/2)</t>
  </si>
  <si>
    <t>coaching service 11/23 (2/2)</t>
  </si>
  <si>
    <t>BV1-517</t>
  </si>
  <si>
    <t>20230431</t>
  </si>
  <si>
    <t>košíky - juniori 125 túb</t>
  </si>
  <si>
    <t>BV1-518</t>
  </si>
  <si>
    <t>242023</t>
  </si>
  <si>
    <t>trénerské služby - Slovak Junior</t>
  </si>
  <si>
    <t>BV1-519</t>
  </si>
  <si>
    <t>Nation to Nation U15 - PHM služobné auto PO296GL</t>
  </si>
  <si>
    <t xml:space="preserve">MOL   </t>
  </si>
  <si>
    <t>BV1-520</t>
  </si>
  <si>
    <t>BV1-521</t>
  </si>
  <si>
    <t>2023515</t>
  </si>
  <si>
    <t>Slovak Junior a sústredenie - preprava J.Meulendijks letisko a spať - 20.-26.11.2023</t>
  </si>
  <si>
    <t>BV1-522</t>
  </si>
  <si>
    <t>Slovak Junior - ubytovanie 24.-26.11.23</t>
  </si>
  <si>
    <t>BV1-523</t>
  </si>
  <si>
    <t>Slovak Junior a sústredenie - strava - 21.-26.11.2023</t>
  </si>
  <si>
    <t>BV1-524</t>
  </si>
  <si>
    <t>refundácia - Nation to Nation U15 - PHM - 23.-26.11.2023</t>
  </si>
  <si>
    <t>Miloslav Čuntala</t>
  </si>
  <si>
    <t>BV1-525</t>
  </si>
  <si>
    <t>BV1-526</t>
  </si>
  <si>
    <t>poplatok ma kartu Mastercard</t>
  </si>
  <si>
    <t>BV1-527</t>
  </si>
  <si>
    <t>BV1-528</t>
  </si>
  <si>
    <t>Kvalifikácia Majstrovstiev Európy ženských družstiev - 7.-10.12.2023 - ubytovanie Maďarsko pred odletom 4 osoby</t>
  </si>
  <si>
    <t>BV1-530</t>
  </si>
  <si>
    <t>6706</t>
  </si>
  <si>
    <t>BEC Centre of Excellence - náklady na tréning M.Dratva 12/2023</t>
  </si>
  <si>
    <t>BV1-531</t>
  </si>
  <si>
    <t>refundácia - PHM - sústredenie a Slovak Junior 22.-25.11.2023</t>
  </si>
  <si>
    <t>BV1-532</t>
  </si>
  <si>
    <t>refundácia - Bahrain International - 20.-26.11.2023</t>
  </si>
  <si>
    <t>BV1-533</t>
  </si>
  <si>
    <t>20230469</t>
  </si>
  <si>
    <t>košíky - dospelí - 30 túb</t>
  </si>
  <si>
    <t>BV1-534</t>
  </si>
  <si>
    <t>20230473</t>
  </si>
  <si>
    <t>Kvalifikácia Majstrovstiev Európy mužských a ženských družstiev - oblečenie 2x tréner, 9 hráčov 6.-10.12.23</t>
  </si>
  <si>
    <t>BV1-535</t>
  </si>
  <si>
    <t>refundácia - Nation to Nation U15 - 23.-26.11.2023 - diaľničná známka Maďarsko</t>
  </si>
  <si>
    <t>BV1-536</t>
  </si>
  <si>
    <t>sústredenie pred Slovak Junior - ubytovanie - 20.-23.11.2023</t>
  </si>
  <si>
    <t>MŠPORT s.r.o.</t>
  </si>
  <si>
    <t>BV1-537</t>
  </si>
  <si>
    <t>sústredenie pred Slovak Junior - 22.-23.11.2023 - prenájom kurtov</t>
  </si>
  <si>
    <t>BV1-538</t>
  </si>
  <si>
    <t>refundácia - Welsh International 28.11.-2.12.23</t>
  </si>
  <si>
    <t>BV1-539</t>
  </si>
  <si>
    <t>Kvalifikácia Majstrovstiev Európy ženských družstiev - daň z ubytovania pred odletom - Maďarsko</t>
  </si>
  <si>
    <t>Hotel Ferihegy</t>
  </si>
  <si>
    <t>BV1-540-556</t>
  </si>
  <si>
    <t>hrubé mzdy zamestnancov vrátane odvodov 11/2023</t>
  </si>
  <si>
    <t>DVP tréner - sústredenie a Slovak Junior - 22.-25.11.23</t>
  </si>
  <si>
    <t>DVP tréner - 2.-5.11.2023 - sústredenie Ilava a 23.-26.11.2023 - turnaj Nation to Nation Maďarsko</t>
  </si>
  <si>
    <t>Miloslav Čuntala, Jakub Horák</t>
  </si>
  <si>
    <t>DVP tréner - školenie Shuttle time - 20.11.2023 - Žilina</t>
  </si>
  <si>
    <t>Ladislav Koribský</t>
  </si>
  <si>
    <t>DVP - hlavní a vrchný rozhodca - Majstrovstvá Slovenska U15, Kežmarok - 18.-19.11.2023</t>
  </si>
  <si>
    <t>Martin Jozek, Daniel Orlovský, Matúš Závodský, Matúš Žuffa</t>
  </si>
  <si>
    <t>BV1-557</t>
  </si>
  <si>
    <t>BV1-558</t>
  </si>
  <si>
    <t>7311020123</t>
  </si>
  <si>
    <t>BV1-559</t>
  </si>
  <si>
    <t>Kvalifikácia Majstrovstiev Európy ženských družstiev - 6.-10.12.23 - ubytovanie a strava tréner a 4 hráčky</t>
  </si>
  <si>
    <t>Azarb Badminton</t>
  </si>
  <si>
    <t>BV1-560</t>
  </si>
  <si>
    <t>poplatok banke za nevykonaný cezhraničný príkaz</t>
  </si>
  <si>
    <t>BV1-561</t>
  </si>
  <si>
    <t>refundácia - Slovak Junior a sústredenie</t>
  </si>
  <si>
    <t>BV1-562</t>
  </si>
  <si>
    <t>BV1-563</t>
  </si>
  <si>
    <t>rfefundácia - Kvalifikácia Majstrovstiev Európy ženských družstiev - 6.-10.12.23 Azerrbajdžan</t>
  </si>
  <si>
    <t>BV1-564</t>
  </si>
  <si>
    <t>BKR Púchov</t>
  </si>
  <si>
    <t>BV1-565</t>
  </si>
  <si>
    <t>RODON Klenovec</t>
  </si>
  <si>
    <t>BV1-566</t>
  </si>
  <si>
    <t>trénerské služby 12/23 (1/2)</t>
  </si>
  <si>
    <t>trénerské služby 12/23 (2!2)</t>
  </si>
  <si>
    <t>BV1-567</t>
  </si>
  <si>
    <t>BV1-568</t>
  </si>
  <si>
    <t>BV1-569</t>
  </si>
  <si>
    <t>refundácia - Kvalifikácia Majstrovstiev Európy mužských družstiev - 7.-10.12.23 Anglicko</t>
  </si>
  <si>
    <t>BV1-570-599</t>
  </si>
  <si>
    <t>hrubé mzdy zamestnancov vrátane odvodov 12/2023</t>
  </si>
  <si>
    <t>DVP tréner - inovačné vzdelávanie 8.-10.12.23</t>
  </si>
  <si>
    <t>DVP tréner - Kvalifikácia Majstrovstiev Európy ženských družstiev Azerbajdžan 5.-10.12.23</t>
  </si>
  <si>
    <t>DVP hlavní a vrchní rozhodcovia MSR U17 - 9.-10.12.23 Kežmarok,  MSR dospelých 15.-17.12.23 Kežmarok</t>
  </si>
  <si>
    <t>Patrik Hamark, Richard Bálint, Martin Jozek, Boris Karpják, Michal Kundrík, Zuzana Rajdugová, Michal Matejka, Michal Palica, René Popreňak, Rebeka Širáková, Matúš Závodský, Matúš Žuffa</t>
  </si>
  <si>
    <t>DVP tréner - sústredenie Projekt U15 - 14.-17.12.23, Púchov</t>
  </si>
  <si>
    <t>BV1-600</t>
  </si>
  <si>
    <t>1124000123</t>
  </si>
  <si>
    <t>BV1-601</t>
  </si>
  <si>
    <t>sústredenie Projekt U15 - 14.-17.12.23 - ubytovanie, strava, prenájom haly, wellnes</t>
  </si>
  <si>
    <t>Marian Chovanec</t>
  </si>
  <si>
    <t>BV1-602</t>
  </si>
  <si>
    <t>V-12/ŠP</t>
  </si>
  <si>
    <t>Kvalifikácia Majstrovstiev Európy ženských družstiev 6.-10.12.23 - diéty tréner a 4 hráčky</t>
  </si>
  <si>
    <t>Tibor Kessler, Natália Slobodová, Katarína Vargová, Johanka Ivanovičová, Lea Výbochová</t>
  </si>
  <si>
    <t>V-13/ŠP</t>
  </si>
  <si>
    <t>Kvalifikácika Majstrovstiev Európy mužských družstiev 7.-10.12.23 - Anglicko - diéty tréner a 5 hráčov</t>
  </si>
  <si>
    <t>Judith Meulendijks, Milan Dratva, Simeon Suchý, Sebastián Kadlec, Richard Pavlík, Andrej Suchý</t>
  </si>
  <si>
    <t>BV1-001</t>
  </si>
  <si>
    <t>BV1-002</t>
  </si>
  <si>
    <t>mesačný poplatok karta Maestro</t>
  </si>
  <si>
    <t>BV1-003</t>
  </si>
  <si>
    <t>Nation to Nation U13 - 3.-6.1.24 - diaľničná známka služobné auto PO296GL</t>
  </si>
  <si>
    <t>BV1-004</t>
  </si>
  <si>
    <t>Nation to Nation U13 - 3.-6.1.24 - PHM služobné auto PO296GL</t>
  </si>
  <si>
    <t>BV1-005</t>
  </si>
  <si>
    <t>Nation to Nation U13 - ubytovanie 2 tréneri a 8 hráčov (1.časť platby) 3.-6.1.24</t>
  </si>
  <si>
    <t>Laterum Etterem</t>
  </si>
  <si>
    <t>BV1-006</t>
  </si>
  <si>
    <t>6760</t>
  </si>
  <si>
    <t>BEC Centre of Excellence - náklady na tréning M.Dratva 1/2024</t>
  </si>
  <si>
    <t>BV1-007</t>
  </si>
  <si>
    <t xml:space="preserve">štartovné Estonian International - 2 hráči </t>
  </si>
  <si>
    <t>Eesti Sulgpalliliit MTU</t>
  </si>
  <si>
    <t>BV1-008</t>
  </si>
  <si>
    <t>štartovné Swedish International 4 hráči</t>
  </si>
  <si>
    <t>BV1-009</t>
  </si>
  <si>
    <t>Nation to Nation U13 - ubytovanie 2 tréneri a 8 hráčov (2.časť platby) 3.-6.1.24</t>
  </si>
  <si>
    <t>BV1-010</t>
  </si>
  <si>
    <t>Johanka Ivanovičová</t>
  </si>
  <si>
    <t>štartovné Iceland International 1 hráč</t>
  </si>
  <si>
    <t xml:space="preserve">Badminton Iceland </t>
  </si>
  <si>
    <t>refundácia - Swedish Open 18.-20.1.2024</t>
  </si>
  <si>
    <t>BV1-017</t>
  </si>
  <si>
    <t>Shuttle time kurz - letenka A.Peruňská - 29.2.-3.3.24</t>
  </si>
  <si>
    <t>štartovné Azerbaijan International 1 hráč</t>
  </si>
  <si>
    <t>BV1-024</t>
  </si>
  <si>
    <t>Hungarian Junior - ubytovanie 3 tréneri a 14 hráčov 7.-11.2.2024 Pécs</t>
  </si>
  <si>
    <t>BV1-025</t>
  </si>
  <si>
    <t xml:space="preserve">Hungarian Junior - štartovné </t>
  </si>
  <si>
    <t>Magyar Tollaslabda Szovetzeg</t>
  </si>
  <si>
    <t>BV1-026</t>
  </si>
  <si>
    <t xml:space="preserve">AS Trenčín </t>
  </si>
  <si>
    <t>BV1-028</t>
  </si>
  <si>
    <t>BV1-029</t>
  </si>
  <si>
    <t>BV1-030</t>
  </si>
  <si>
    <t>BV1-032</t>
  </si>
  <si>
    <t>Hungarian Junior - diaľničná známka služobné auto PO296GL</t>
  </si>
  <si>
    <t>Italian Junior - štartovné 4 hráči</t>
  </si>
  <si>
    <t>Federazione Italiana Badminton</t>
  </si>
  <si>
    <t>Hungarian Junior - mestská daň ubytovanie 6.-11.2.24</t>
  </si>
  <si>
    <t>Fordan Hotel</t>
  </si>
  <si>
    <t>Hungarian Junior - PHM služobné auto PO296GL</t>
  </si>
  <si>
    <t>Hungarian Junior - doplatok ubytovanie 1 noc</t>
  </si>
  <si>
    <t>Oroszla Hotel</t>
  </si>
  <si>
    <t>Uganda International - ubytovanie M.Dratva 20.-25.2.24</t>
  </si>
  <si>
    <t>BEC Centre of Excellence - náklady na tréning M.Dratva 2/2024</t>
  </si>
  <si>
    <t>refundácia - Azerbaijan International 5.-11.2.24</t>
  </si>
  <si>
    <t>refundácia - Hungarian Junior 7.-11.2.24</t>
  </si>
  <si>
    <t>20240079</t>
  </si>
  <si>
    <t>finančný príspevok na podporu aktívnych športovcov do 23 rokov - košíky</t>
  </si>
  <si>
    <t>German Junior - ubytovanie tréner a 4 hráči 5.-8.3.2024</t>
  </si>
  <si>
    <t>Booking.com</t>
  </si>
  <si>
    <t>BV1-059</t>
  </si>
  <si>
    <t xml:space="preserve">štartovné Portugal International </t>
  </si>
  <si>
    <t>štartovné German Junior 5.-8.3.2024</t>
  </si>
  <si>
    <t>6912</t>
  </si>
  <si>
    <t>Shuttle time kurz - poplatok A.Peruňská - 29.2.-3.3.24</t>
  </si>
  <si>
    <t>poplatok banke za výber z iného bankomatu</t>
  </si>
  <si>
    <t>BV1-064</t>
  </si>
  <si>
    <t>Hungarian Junior - diéty 3 tréneri a 14 hráčov</t>
  </si>
  <si>
    <t>BV1-066</t>
  </si>
  <si>
    <t>BEC Centre of Excellence - náklady na tréning M.Dratva 32024</t>
  </si>
  <si>
    <t>RSL BWF BEC Coach level 1 - školenie 2 tréneri Andrej Antoska, Peter Kovac - administratívny poplatok - 14.-17.3.2024 Portugalsko</t>
  </si>
  <si>
    <t>RSL BWF BEC Coach level 1 - školenie 2 tréneri Andrej Antoska, Peter Kovac - Letenka Lisabon - Viedeň - 14.-17.3.2024 Portugalsko</t>
  </si>
  <si>
    <t>Pelikan travel</t>
  </si>
  <si>
    <t>RSL BWF BEC Coach level 1 - školenie 2 tréneri Andrej Antoska, Peter Kovac - Letenka  Viedeň - Lisabon - 14.-17.3.2024 Portugalsko</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</si>
  <si>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</si>
  <si>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</si>
  <si>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</si>
  <si>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</si>
  <si>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</si>
  <si>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</si>
  <si>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</si>
  <si>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</si>
  <si>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</si>
  <si>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</si>
  <si>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</si>
  <si>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</si>
  <si>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</si>
  <si>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</si>
  <si>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</si>
  <si>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</si>
  <si>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</si>
  <si>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</si>
  <si>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</si>
  <si>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</si>
  <si>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</si>
  <si>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</si>
  <si>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</si>
  <si>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</si>
  <si>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</si>
  <si>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</si>
  <si>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</si>
  <si>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</si>
  <si>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</si>
  <si>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</si>
  <si>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</si>
  <si>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</si>
  <si>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</si>
  <si>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</si>
  <si>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</si>
  <si>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</si>
  <si>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</si>
  <si>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</si>
  <si>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</si>
  <si>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</si>
  <si>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</si>
  <si>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</si>
  <si>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</si>
  <si>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</si>
  <si>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</si>
  <si>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</si>
  <si>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</si>
  <si>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</si>
  <si>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</si>
  <si>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</si>
  <si>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</si>
  <si>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</si>
  <si>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</si>
  <si>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</si>
  <si>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</si>
  <si>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</si>
  <si>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</si>
  <si>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</si>
  <si>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</si>
  <si>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</si>
  <si>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</si>
  <si>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</si>
  <si>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</si>
  <si>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</si>
  <si>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</si>
  <si>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</si>
  <si>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</si>
  <si>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</si>
  <si>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</si>
  <si>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</si>
  <si>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</si>
  <si>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</si>
  <si>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</si>
  <si>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</si>
  <si>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</si>
  <si>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</si>
  <si>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</si>
  <si>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</si>
  <si>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</si>
  <si>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</si>
  <si>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</si>
  <si>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</si>
  <si>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</si>
  <si>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</si>
  <si>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</si>
  <si>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</si>
  <si>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</si>
  <si>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</si>
  <si>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</si>
  <si>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</si>
  <si>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</si>
  <si>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</si>
  <si>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</si>
  <si>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</si>
  <si>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</si>
  <si>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</si>
  <si>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</si>
  <si>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</si>
  <si>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</si>
  <si>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</si>
  <si>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</si>
  <si>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</si>
  <si>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</si>
  <si>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</si>
  <si>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</si>
  <si>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</si>
  <si>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</si>
  <si>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</si>
  <si>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</si>
  <si>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</si>
  <si>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</si>
  <si>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</si>
  <si>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</si>
  <si>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</si>
  <si>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</si>
  <si>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</si>
  <si>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</si>
  <si>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</si>
  <si>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</si>
  <si>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</si>
  <si>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</si>
  <si>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</si>
  <si>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</si>
  <si>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</si>
  <si>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</si>
  <si>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</si>
  <si>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</si>
  <si>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</si>
  <si>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</si>
  <si>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</si>
  <si>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</si>
  <si>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</si>
  <si>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</si>
  <si>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</si>
  <si>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</si>
  <si>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</si>
  <si>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</si>
  <si>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</si>
  <si>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</si>
  <si>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</si>
  <si>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</si>
  <si>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</si>
  <si>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</si>
  <si>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</si>
  <si>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</si>
  <si>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</si>
  <si>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</si>
  <si>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</si>
  <si>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</si>
  <si>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</si>
  <si>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</si>
  <si>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</si>
  <si>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</si>
  <si>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</si>
  <si>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</si>
  <si>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</si>
  <si>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</si>
  <si>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</si>
  <si>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</si>
  <si>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</si>
  <si>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</si>
  <si>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</si>
  <si>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</si>
  <si>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</si>
  <si>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</si>
  <si>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</si>
  <si>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</si>
  <si>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</si>
  <si>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</si>
  <si>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</si>
  <si>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</si>
  <si>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</si>
  <si>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</si>
  <si>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</si>
  <si>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</si>
  <si>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</si>
  <si>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</si>
  <si>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</si>
  <si>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</si>
  <si>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</si>
  <si>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</si>
  <si>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</si>
  <si>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</si>
  <si>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</si>
  <si>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</si>
  <si>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</si>
  <si>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</si>
  <si>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</si>
  <si>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</si>
  <si>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</si>
  <si>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</si>
  <si>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</si>
  <si>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</si>
  <si>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</si>
  <si>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</si>
  <si>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</si>
  <si>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</si>
  <si>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</si>
  <si>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</si>
  <si>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</si>
  <si>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</si>
  <si>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</si>
  <si>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</si>
  <si>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</si>
  <si>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</si>
  <si>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</si>
  <si>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</si>
  <si>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</si>
  <si>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</si>
  <si>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</si>
  <si>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</si>
  <si>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</si>
  <si>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</si>
  <si>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</si>
  <si>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</si>
  <si>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</si>
  <si>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</si>
  <si>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</si>
  <si>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</si>
  <si>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</si>
  <si>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</si>
  <si>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</si>
  <si>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</si>
  <si>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</si>
  <si>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</si>
  <si>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</si>
  <si>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</si>
  <si>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</si>
  <si>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</si>
  <si>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</si>
  <si>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</si>
  <si>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</si>
  <si>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</si>
  <si>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</si>
  <si>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</si>
  <si>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</si>
  <si>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</si>
  <si>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</si>
  <si>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</si>
  <si>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</si>
  <si>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</si>
  <si>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</si>
  <si>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</si>
  <si>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</si>
  <si>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</si>
  <si>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</si>
  <si>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</si>
  <si>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</si>
  <si>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</si>
  <si>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</si>
  <si>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</si>
  <si>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</si>
  <si>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</si>
  <si>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</si>
  <si>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</si>
  <si>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</si>
  <si>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</si>
  <si>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</si>
  <si>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</si>
  <si>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</si>
  <si>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</si>
  <si>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</si>
  <si>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</si>
  <si>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</si>
  <si>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</si>
  <si>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</si>
  <si>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</si>
  <si>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</si>
  <si>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</si>
  <si>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</si>
  <si>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</si>
  <si>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</si>
  <si>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</si>
  <si>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</si>
  <si>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</si>
  <si>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</si>
  <si>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</si>
  <si>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</si>
  <si>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</si>
  <si>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</si>
  <si>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</si>
  <si>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</si>
  <si>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</si>
  <si>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</si>
  <si>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</si>
  <si>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</si>
  <si>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</si>
  <si>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</si>
  <si>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</si>
  <si>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</si>
  <si>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</si>
  <si>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</si>
  <si>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</si>
  <si>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</si>
  <si>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</si>
  <si>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</si>
  <si>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</si>
  <si>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</si>
  <si>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</si>
  <si>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</si>
  <si>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</si>
  <si>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</si>
  <si>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</si>
  <si>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</si>
  <si>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</si>
  <si>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</si>
  <si>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</si>
  <si>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</si>
  <si>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</si>
  <si>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</si>
  <si>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</si>
  <si>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</si>
  <si>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</si>
  <si>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</si>
  <si>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</si>
  <si>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</si>
  <si>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</si>
  <si>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</si>
  <si>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</si>
  <si>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</si>
  <si>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</si>
  <si>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</si>
  <si>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</si>
  <si>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</si>
  <si>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</si>
  <si>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</si>
  <si>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</si>
  <si>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</si>
  <si>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</si>
  <si>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</si>
  <si>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</si>
  <si>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</si>
  <si>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</si>
  <si>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</si>
  <si>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</si>
  <si>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</si>
  <si>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</si>
  <si>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</si>
  <si>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</si>
  <si>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</si>
  <si>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</si>
  <si>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</si>
  <si>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</si>
  <si>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</si>
  <si>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</si>
  <si>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</si>
  <si>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</si>
  <si>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</si>
  <si>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</si>
  <si>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</si>
  <si>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</si>
  <si>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</si>
  <si>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</si>
  <si>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</si>
  <si>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</si>
  <si>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</si>
  <si>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</si>
  <si>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</si>
  <si>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</si>
  <si>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</si>
  <si>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</si>
  <si>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</si>
  <si>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</si>
  <si>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</si>
  <si>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</si>
  <si>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</si>
  <si>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</si>
  <si>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</si>
  <si>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</si>
  <si>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</si>
  <si>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</si>
  <si>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</si>
  <si>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</si>
  <si>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</si>
  <si>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</si>
  <si>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</si>
  <si>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</si>
  <si>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</si>
  <si>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</si>
  <si>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</si>
  <si>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</si>
  <si>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</si>
  <si>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</si>
  <si>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</si>
  <si>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</si>
  <si>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</si>
  <si>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</si>
  <si>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</si>
  <si>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</si>
  <si>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</si>
  <si>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</si>
  <si>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</si>
  <si>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</si>
  <si>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</si>
  <si>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</si>
  <si>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</si>
  <si>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</si>
  <si>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</si>
  <si>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</si>
  <si>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</si>
  <si>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</si>
  <si>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</si>
  <si>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</si>
  <si>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</si>
  <si>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</si>
  <si>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</si>
  <si>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</si>
  <si>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</si>
  <si>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</si>
  <si>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</si>
  <si>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</si>
  <si>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</si>
  <si>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</si>
  <si>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</si>
  <si>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</si>
  <si>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</si>
  <si>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</si>
  <si>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</si>
  <si>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</si>
  <si>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</si>
  <si>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</si>
  <si>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</si>
  <si>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</si>
  <si>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</si>
  <si>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</si>
  <si>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</si>
  <si>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</si>
  <si>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</si>
  <si>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</si>
  <si>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</si>
  <si>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</si>
  <si>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</si>
  <si>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</si>
  <si>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</si>
  <si>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</si>
  <si>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</si>
  <si>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</si>
  <si>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</si>
  <si>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</si>
  <si>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</si>
  <si>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</si>
  <si>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</si>
  <si>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</si>
  <si>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</si>
  <si>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</si>
  <si>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</si>
  <si>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</si>
  <si>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</si>
  <si>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</si>
  <si>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</si>
  <si>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</si>
  <si>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</si>
  <si>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</si>
  <si>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</si>
  <si>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</si>
  <si>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</si>
  <si>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</si>
  <si>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</si>
  <si>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</si>
  <si>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</si>
  <si>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</si>
  <si>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</si>
  <si>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</si>
  <si>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</si>
  <si>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</si>
  <si>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</si>
  <si>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</si>
  <si>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</si>
  <si>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</si>
  <si>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</si>
  <si>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</si>
  <si>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</si>
  <si>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</si>
  <si>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</si>
  <si>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</si>
  <si>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</si>
  <si>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</si>
  <si>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</si>
  <si>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</si>
  <si>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</si>
  <si>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</si>
  <si>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</si>
  <si>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</si>
  <si>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</si>
  <si>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</si>
  <si>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</si>
  <si>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</si>
  <si>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</si>
  <si>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</si>
  <si>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</si>
  <si>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</si>
  <si>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</si>
  <si>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</si>
  <si>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</si>
  <si>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</si>
  <si>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</si>
  <si>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</si>
  <si>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</si>
  <si>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</si>
  <si>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</si>
  <si>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</si>
  <si>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</si>
  <si>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</si>
  <si>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</si>
  <si>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</si>
  <si>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</si>
  <si>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</si>
  <si>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</si>
  <si>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</si>
  <si>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</si>
  <si>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</si>
  <si>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</si>
  <si>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</si>
  <si>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</si>
  <si>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</si>
  <si>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</si>
  <si>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</si>
  <si>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</si>
  <si>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</si>
  <si>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</si>
  <si>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</si>
  <si>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</si>
  <si>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</si>
  <si>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</si>
  <si>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</si>
  <si>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</si>
  <si>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</si>
  <si>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</si>
  <si>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</si>
  <si>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</si>
  <si>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</si>
  <si>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</si>
  <si>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</si>
  <si>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</si>
  <si>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</si>
  <si>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</si>
  <si>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</si>
  <si>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</si>
  <si>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</si>
  <si>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</si>
  <si>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</si>
  <si>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</si>
  <si>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</si>
  <si>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</si>
  <si>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</si>
  <si>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</si>
  <si>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</si>
  <si>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</si>
  <si>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</si>
  <si>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</si>
  <si>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</si>
  <si>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</si>
  <si>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</si>
  <si>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</si>
  <si>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</si>
  <si>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</si>
  <si>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</si>
  <si>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</si>
  <si>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</si>
  <si>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</si>
  <si>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</si>
  <si>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</si>
  <si>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</si>
  <si>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</si>
  <si>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</si>
  <si>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</si>
  <si>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</si>
  <si>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</si>
  <si>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</si>
  <si>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</si>
  <si>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</si>
  <si>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</si>
  <si>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</si>
  <si>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</si>
  <si>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</si>
  <si>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</si>
  <si>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</si>
  <si>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</si>
  <si>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</si>
  <si>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</si>
  <si>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</si>
  <si>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</si>
  <si>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</si>
  <si>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</si>
  <si>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</si>
  <si>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</si>
  <si>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</si>
  <si>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</si>
  <si>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</si>
  <si>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</si>
  <si>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</si>
  <si>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</si>
  <si>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</si>
  <si>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</si>
  <si>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</si>
  <si>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</si>
  <si>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</si>
  <si>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</si>
  <si>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</si>
  <si>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</si>
  <si>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</si>
  <si>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</si>
  <si>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</si>
  <si>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</si>
  <si>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</si>
  <si>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</si>
  <si>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</si>
  <si>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</si>
  <si>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</si>
  <si>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</si>
  <si>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</si>
  <si>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</si>
  <si>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</si>
  <si>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</si>
  <si>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</si>
  <si>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</si>
  <si>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</si>
  <si>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</si>
  <si>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</si>
  <si>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</si>
  <si>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</si>
  <si>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</si>
  <si>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</si>
  <si>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</si>
  <si>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</si>
  <si>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</si>
  <si>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</si>
  <si>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</si>
  <si>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</si>
  <si>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</si>
  <si>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</si>
  <si>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</si>
  <si>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</si>
  <si>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</si>
  <si>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</si>
  <si>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</si>
  <si>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</si>
  <si>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</si>
  <si>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</si>
  <si>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</si>
  <si>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</si>
  <si>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</si>
  <si>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</si>
  <si>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</si>
  <si>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</si>
  <si>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</si>
  <si>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</si>
  <si>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</si>
  <si>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</si>
  <si>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</si>
  <si>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</si>
  <si>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</si>
  <si>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</si>
  <si>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</si>
  <si>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</si>
  <si>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</si>
  <si>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</si>
  <si>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</si>
  <si>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</si>
  <si>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</si>
  <si>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</si>
  <si>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</si>
  <si>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</si>
  <si>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</si>
  <si>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</si>
  <si>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</si>
  <si>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</si>
  <si>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</si>
  <si>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</si>
  <si>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</si>
  <si>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</si>
  <si>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</si>
  <si>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</si>
  <si>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</si>
  <si>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</si>
  <si>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</si>
  <si>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</si>
  <si>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</si>
  <si>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</si>
  <si>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</si>
  <si>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</si>
  <si>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</si>
  <si>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</si>
  <si>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</si>
  <si>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</si>
  <si>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</si>
  <si>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</si>
  <si>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</si>
  <si>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</si>
  <si>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</si>
  <si>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</si>
  <si>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</si>
  <si>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</si>
  <si>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</si>
  <si>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</si>
  <si>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</si>
  <si>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</si>
  <si>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</si>
  <si>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</si>
  <si>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</si>
  <si>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</si>
  <si>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</si>
  <si>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</si>
  <si>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</si>
  <si>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</si>
  <si>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</si>
  <si>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</si>
  <si>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</si>
  <si>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</si>
  <si>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</si>
  <si>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</si>
  <si>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</si>
  <si>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</si>
  <si>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</si>
  <si>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</si>
  <si>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</si>
  <si>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</si>
  <si>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</si>
  <si>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</si>
  <si>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</si>
  <si>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</si>
  <si>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</si>
  <si>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</si>
  <si>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</si>
  <si>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</si>
  <si>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</si>
  <si>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</si>
  <si>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</si>
  <si>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</si>
  <si>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</si>
  <si>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</si>
  <si>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</si>
  <si>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</si>
  <si>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</si>
  <si>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</si>
  <si>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</si>
  <si>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</si>
  <si>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</si>
  <si>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</si>
  <si>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</si>
  <si>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</si>
  <si>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</si>
  <si>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</si>
  <si>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</si>
  <si>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</si>
  <si>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</si>
  <si>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</si>
  <si>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</si>
  <si>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</si>
  <si>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</si>
  <si>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</si>
  <si>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</si>
  <si>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</si>
  <si>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</si>
  <si>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</si>
  <si>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</si>
  <si>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</si>
  <si>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</si>
  <si>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</si>
  <si>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</si>
  <si>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</si>
  <si>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</si>
  <si>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</si>
  <si>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</si>
  <si>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</si>
  <si>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</si>
  <si>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</si>
  <si>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</si>
  <si>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</si>
  <si>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</si>
  <si>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</si>
  <si>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</si>
  <si>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</si>
  <si>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</si>
  <si>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</si>
  <si>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</si>
  <si>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</si>
  <si>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</si>
  <si>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</si>
  <si>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</si>
  <si>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</si>
  <si>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</si>
  <si>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</si>
  <si>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</si>
  <si>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</si>
  <si>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</si>
  <si>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</si>
  <si>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</si>
  <si>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</si>
  <si>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</si>
  <si>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</si>
  <si>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</si>
  <si>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</si>
  <si>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</si>
  <si>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</si>
  <si>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</si>
  <si>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</si>
  <si>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</si>
  <si>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</si>
  <si>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</si>
  <si>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</si>
  <si>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</si>
  <si>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</si>
  <si>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</si>
  <si>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</si>
  <si>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</si>
  <si>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</si>
  <si>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</si>
  <si>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</si>
  <si>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</si>
  <si>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</si>
  <si>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</si>
  <si>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</si>
  <si>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</si>
  <si>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</si>
  <si>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</si>
  <si>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</si>
  <si>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</si>
  <si>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</si>
  <si>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</si>
  <si>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</si>
  <si>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</si>
  <si>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</si>
  <si>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</si>
  <si>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</si>
  <si>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</si>
  <si>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</si>
  <si>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</si>
  <si>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</si>
  <si>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</si>
  <si>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</si>
  <si>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</si>
  <si>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</si>
  <si>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</si>
  <si>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</si>
  <si>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</si>
  <si>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</si>
  <si>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</si>
  <si>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</si>
  <si>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</si>
  <si>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</si>
  <si>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</si>
  <si>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</si>
  <si>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</si>
  <si>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</si>
  <si>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</si>
  <si>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</si>
  <si>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</si>
  <si>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</si>
  <si>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</si>
  <si>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</si>
  <si>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</si>
  <si>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</si>
  <si>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</si>
  <si>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</si>
  <si>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</si>
  <si>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</si>
  <si>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</si>
  <si>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</si>
  <si>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</si>
  <si>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</si>
  <si>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</si>
  <si>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</si>
  <si>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</si>
  <si>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</si>
  <si>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</si>
  <si>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</si>
  <si>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</si>
  <si>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</si>
  <si>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</si>
  <si>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</si>
  <si>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</si>
  <si>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</si>
  <si>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</si>
  <si>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</si>
  <si>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</si>
  <si>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</si>
  <si>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</si>
  <si>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</si>
  <si>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</si>
  <si>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</si>
  <si>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</si>
  <si>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</si>
  <si>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</si>
  <si>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</si>
  <si>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</si>
  <si>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</si>
  <si>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</si>
  <si>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</si>
  <si>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</si>
  <si>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</si>
  <si>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</si>
  <si>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</si>
  <si>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</si>
  <si>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</si>
  <si>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</si>
  <si>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</si>
  <si>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</si>
  <si>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</si>
  <si>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</si>
  <si>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</si>
  <si>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</si>
  <si>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</si>
  <si>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</si>
  <si>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</si>
  <si>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</si>
  <si>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</si>
  <si>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</si>
  <si>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</si>
  <si>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</si>
  <si>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</si>
  <si>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</si>
  <si>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</si>
  <si>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</si>
  <si>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</si>
  <si>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</si>
  <si>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</si>
  <si>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</si>
  <si>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</si>
  <si>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</si>
  <si>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</si>
  <si>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</si>
  <si>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</si>
  <si>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</si>
  <si>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</si>
  <si>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</si>
  <si>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</si>
  <si>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</si>
  <si>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</si>
  <si>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</si>
  <si>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</si>
  <si>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</si>
  <si>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</si>
  <si>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</si>
  <si>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</si>
  <si>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</si>
  <si>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</si>
  <si>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</si>
  <si>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</si>
  <si>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</si>
  <si>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</si>
  <si>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</si>
  <si>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</si>
  <si>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</si>
  <si>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</si>
  <si>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</si>
  <si>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</si>
  <si>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</si>
  <si>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</si>
  <si>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</si>
  <si>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</si>
  <si>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</si>
  <si>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</si>
  <si>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</si>
  <si>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</si>
  <si>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</si>
  <si>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</si>
  <si>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</si>
  <si>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</si>
  <si>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</si>
  <si>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</si>
  <si>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</si>
  <si>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</si>
  <si>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</si>
  <si>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</si>
  <si>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</si>
  <si>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</si>
  <si>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</si>
  <si>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</si>
  <si>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</si>
  <si>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</si>
  <si>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</si>
  <si>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</si>
  <si>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</si>
  <si>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</si>
  <si>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</si>
  <si>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</si>
  <si>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</si>
  <si>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</si>
  <si>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</si>
  <si>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</si>
  <si>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</si>
  <si>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</si>
  <si>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</si>
  <si>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</si>
  <si>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</si>
  <si>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</si>
  <si>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</si>
  <si>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</si>
  <si>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</si>
  <si>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</si>
  <si>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</si>
  <si>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</si>
  <si>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</si>
  <si>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</si>
  <si>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</si>
  <si>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</si>
  <si>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</si>
  <si>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</si>
  <si>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</si>
  <si>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</si>
  <si>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</si>
  <si>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</si>
  <si>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</si>
  <si>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</si>
  <si>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</si>
  <si>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</si>
  <si>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</si>
  <si>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</si>
  <si>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</si>
  <si>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</si>
  <si>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</si>
  <si>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</si>
  <si>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</si>
  <si>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</si>
  <si>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</si>
  <si>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</si>
  <si>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</si>
  <si>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</si>
  <si>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</si>
  <si>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</si>
  <si>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</si>
  <si>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</si>
  <si>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</si>
  <si>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</si>
  <si>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</si>
  <si>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</si>
  <si>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</si>
  <si>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</si>
  <si>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</si>
  <si>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</si>
  <si>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</si>
  <si>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</si>
  <si>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</si>
  <si>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</si>
  <si>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</si>
  <si>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</si>
  <si>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</si>
  <si>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</si>
  <si>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</si>
  <si>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</si>
  <si>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</si>
  <si>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</si>
  <si>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</si>
  <si>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</si>
  <si>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</si>
  <si>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</si>
  <si>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</si>
  <si>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</si>
  <si>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</si>
  <si>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</si>
  <si>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</si>
  <si>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</si>
  <si>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</si>
  <si>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</si>
  <si>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</si>
  <si>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</si>
  <si>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</si>
  <si>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</si>
  <si>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</si>
  <si>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</si>
  <si>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</si>
  <si>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</si>
  <si>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</si>
  <si>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</si>
  <si>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</si>
  <si>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</si>
  <si>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</si>
  <si>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</si>
  <si>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</si>
  <si>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</si>
  <si>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</si>
  <si>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</si>
  <si>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</si>
  <si>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</si>
  <si>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</si>
  <si>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</si>
  <si>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</si>
  <si>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</si>
  <si>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</si>
  <si>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</si>
  <si>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</si>
  <si>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</si>
  <si>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</si>
  <si>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</si>
  <si>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</si>
  <si>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</si>
  <si>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</si>
  <si>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</si>
  <si>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</si>
  <si>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</si>
  <si>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</si>
  <si>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</si>
  <si>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</si>
  <si>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</si>
  <si>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</si>
  <si>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</si>
  <si>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</si>
  <si>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</si>
  <si>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</si>
  <si>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</si>
  <si>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</si>
  <si>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</si>
  <si>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</si>
  <si>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</si>
  <si>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</si>
  <si>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</si>
  <si>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</si>
  <si>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</si>
  <si>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</si>
  <si>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</si>
  <si>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</si>
  <si>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</si>
  <si>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</si>
  <si>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</si>
  <si>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</si>
  <si>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</si>
  <si>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</si>
  <si>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</si>
  <si>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</si>
  <si>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</si>
  <si>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</si>
  <si>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</si>
  <si>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</si>
  <si>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</si>
  <si>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</si>
  <si>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</si>
  <si>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</si>
  <si>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</si>
  <si>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</si>
  <si>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</si>
  <si>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</si>
  <si>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</si>
  <si>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</si>
  <si>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</si>
  <si>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</si>
  <si>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</si>
  <si>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</si>
  <si>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</si>
  <si>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</si>
  <si>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</si>
  <si>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</si>
  <si>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</si>
  <si>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</si>
  <si>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</si>
  <si>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</si>
  <si>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</si>
  <si>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</si>
  <si>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</si>
  <si>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</si>
  <si>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</si>
  <si>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</si>
  <si>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</si>
  <si>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</si>
  <si>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</si>
  <si>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</si>
  <si>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</si>
  <si>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</si>
  <si>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</si>
  <si>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</si>
  <si>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</si>
  <si>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</si>
  <si>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</si>
  <si>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</si>
  <si>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</si>
  <si>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</si>
  <si>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</si>
  <si>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</si>
  <si>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</si>
  <si>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</si>
  <si>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</si>
  <si>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</si>
  <si>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</si>
  <si>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</si>
  <si>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</si>
  <si>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</si>
  <si>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</si>
  <si>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</si>
  <si>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</si>
  <si>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</si>
  <si>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</si>
  <si>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</si>
  <si>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</si>
  <si>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</si>
  <si>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</si>
  <si>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</si>
  <si>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</si>
  <si>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</si>
  <si>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</si>
  <si>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</si>
  <si>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</si>
  <si>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</si>
  <si>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</si>
  <si>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</si>
  <si>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</si>
  <si>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</si>
  <si>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</si>
  <si>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</si>
  <si>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</si>
  <si>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</si>
  <si>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</si>
  <si>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</si>
  <si>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</si>
  <si>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</si>
  <si>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</si>
  <si>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</si>
  <si>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</si>
  <si>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</si>
  <si>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</si>
  <si>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</si>
  <si>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</si>
  <si>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</si>
  <si>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</si>
  <si>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</si>
  <si>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</si>
  <si>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</si>
  <si>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</si>
  <si>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</si>
  <si>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</si>
  <si>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</si>
  <si>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</si>
  <si>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</si>
  <si>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</si>
  <si>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</si>
  <si>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</si>
  <si>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</si>
  <si>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</si>
  <si>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</si>
  <si>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</si>
  <si>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</si>
  <si>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</si>
  <si>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</si>
  <si>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</si>
  <si>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</si>
  <si>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</si>
  <si>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</si>
  <si>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</si>
  <si>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</si>
  <si>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</si>
  <si>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</si>
  <si>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</si>
  <si>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</si>
  <si>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</si>
  <si>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</si>
  <si>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</si>
  <si>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</si>
  <si>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</si>
  <si>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</si>
  <si>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</si>
  <si>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</si>
  <si>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</si>
  <si>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</si>
  <si>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</si>
  <si>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</si>
  <si>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</si>
  <si>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</si>
  <si>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</si>
  <si>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</si>
  <si>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</si>
  <si>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</si>
  <si>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</si>
  <si>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</si>
  <si>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</si>
  <si>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</si>
  <si>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</si>
  <si>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</si>
  <si>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</si>
  <si>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</si>
  <si>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</si>
  <si>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</si>
  <si>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</si>
  <si>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</si>
  <si>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</si>
  <si>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</si>
  <si>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</si>
  <si>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</si>
  <si>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</si>
  <si>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</si>
  <si>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</si>
  <si>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</si>
  <si>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</si>
  <si>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</si>
  <si>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</si>
  <si>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</si>
  <si>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</si>
  <si>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</si>
  <si>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</si>
  <si>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</si>
  <si>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</si>
  <si>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</si>
  <si>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</si>
  <si>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kolieskové korčuľovanie - bežné transfery</t>
  </si>
  <si>
    <t>kolieskové korčuľovanie</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</si>
  <si>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</si>
  <si>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</si>
  <si>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</si>
  <si>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</si>
  <si>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</si>
  <si>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</si>
  <si>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</si>
  <si>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</si>
  <si>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</si>
  <si>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</si>
  <si>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</si>
  <si>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</si>
  <si>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</si>
  <si>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</si>
  <si>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</si>
  <si>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</si>
  <si>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</si>
  <si>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</si>
  <si>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</si>
  <si>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</si>
  <si>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</si>
  <si>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</si>
  <si>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</si>
  <si>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</si>
  <si>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</si>
  <si>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</si>
  <si>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</si>
  <si>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</si>
  <si>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</si>
  <si>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</si>
  <si>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</si>
  <si>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</si>
  <si>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</si>
  <si>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</si>
  <si>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</si>
  <si>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</si>
  <si>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</si>
  <si>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</si>
  <si>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</si>
  <si>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</si>
  <si>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</si>
  <si>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</si>
  <si>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</si>
  <si>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</si>
  <si>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</si>
  <si>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</si>
  <si>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</si>
  <si>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</si>
  <si>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</si>
  <si>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</si>
  <si>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</si>
  <si>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</si>
  <si>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</si>
  <si>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</si>
  <si>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</si>
  <si>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</si>
  <si>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</si>
  <si>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</si>
  <si>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</si>
  <si>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</si>
  <si>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</si>
  <si>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</si>
  <si>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</si>
  <si>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</si>
  <si>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</si>
  <si>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</si>
  <si>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</si>
  <si>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</si>
  <si>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</si>
  <si>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</si>
  <si>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</si>
  <si>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</si>
  <si>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</si>
  <si>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</si>
  <si>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</si>
  <si>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</si>
  <si>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</si>
  <si>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</si>
  <si>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</si>
  <si>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</si>
  <si>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</si>
  <si>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</si>
  <si>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</si>
  <si>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</si>
  <si>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</si>
  <si>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</si>
  <si>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</si>
  <si>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</si>
  <si>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</si>
  <si>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</si>
  <si>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</si>
  <si>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</si>
  <si>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</si>
  <si>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</si>
  <si>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</si>
  <si>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</si>
  <si>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</si>
  <si>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</si>
  <si>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</si>
  <si>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</si>
  <si>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</si>
  <si>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</si>
  <si>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</si>
  <si>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</si>
  <si>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</si>
  <si>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</si>
  <si>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</si>
  <si>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</si>
  <si>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</si>
  <si>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</si>
  <si>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 xml:space="preserve">(výdavkový účet štátneho rozpočtu)
slúži pre vrátenie nevyčerpaných finančných prostriedkov </t>
    </r>
    <r>
      <rPr>
        <b/>
        <sz val="8"/>
        <color indexed="8"/>
        <rFont val="Arial"/>
        <family val="2"/>
      </rPr>
      <t>poskytnutých v r. 2023</t>
    </r>
    <r>
      <rPr>
        <sz val="8"/>
        <color indexed="8"/>
        <rFont val="Arial"/>
        <family val="2"/>
      </rPr>
      <t xml:space="preserve">, </t>
    </r>
    <r>
      <rPr>
        <sz val="8"/>
        <color indexed="10"/>
        <rFont val="Arial"/>
        <family val="2"/>
      </rPr>
      <t xml:space="preserve"> v termíne </t>
    </r>
    <r>
      <rPr>
        <b/>
        <sz val="8"/>
        <color indexed="10"/>
        <rFont val="Arial"/>
        <family val="2"/>
      </rPr>
      <t>do 30.11.2023</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</si>
  <si>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t>
    </r>
    <r>
      <rPr>
        <b/>
        <sz val="8"/>
        <color indexed="8"/>
        <rFont val="Arial"/>
        <family val="2"/>
      </rPr>
      <t>poskytnutých v r.  2023</t>
    </r>
    <r>
      <rPr>
        <sz val="8"/>
        <color indexed="8"/>
        <rFont val="Arial"/>
        <family val="2"/>
      </rPr>
      <t xml:space="preserve">, v termíne </t>
    </r>
    <r>
      <rPr>
        <b/>
        <sz val="8"/>
        <color indexed="10"/>
        <rFont val="Arial"/>
        <family val="2"/>
      </rPr>
      <t>od 01.01.2024 do 31.05.2024</t>
    </r>
  </si>
  <si>
    <r>
      <rPr>
        <b/>
        <sz val="8"/>
        <color indexed="8"/>
        <rFont val="Arial"/>
        <family val="2"/>
      </rPr>
      <t xml:space="preserve">SK92 8180 0000 0070 0006 3759 </t>
    </r>
    <r>
      <rPr>
        <sz val="8"/>
        <color indexed="8"/>
        <rFont val="Arial"/>
        <family val="2"/>
      </rPr>
      <t>(príjmový účet</t>
    </r>
    <r>
      <rPr>
        <b/>
        <sz val="8"/>
        <color indexed="8"/>
        <rFont val="Arial"/>
        <family val="2"/>
      </rPr>
      <t xml:space="preserve">) </t>
    </r>
    <r>
      <rPr>
        <sz val="8"/>
        <color indexed="8"/>
        <rFont val="Arial"/>
        <family val="2"/>
      </rPr>
      <t>slúži na vrátenie finančných prostriedkov</t>
    </r>
    <r>
      <rPr>
        <b/>
        <sz val="8"/>
        <color indexed="8"/>
        <rFont val="Arial"/>
        <family val="2"/>
      </rPr>
      <t xml:space="preserve"> za porušenie finančnej disciplíny</t>
    </r>
  </si>
  <si>
    <t>z účelu:</t>
  </si>
  <si>
    <r>
      <rPr>
        <b/>
        <sz val="8"/>
        <color indexed="8"/>
        <rFont val="Arial"/>
        <family val="2"/>
      </rPr>
      <t xml:space="preserve">SK94 8180 0000 0070 0006 3820
</t>
    </r>
    <r>
      <rPr>
        <sz val="8"/>
        <color indexed="8"/>
        <rFont val="Arial"/>
        <family val="2"/>
      </rPr>
      <t xml:space="preserve">(odvody nedaňových príjmov z minulých rokov)
slúži pre vrátenie nevyčerpaných/nezúčtovaných finančných prostriedkov </t>
    </r>
    <r>
      <rPr>
        <b/>
        <sz val="8"/>
        <color indexed="8"/>
        <rFont val="Arial"/>
        <family val="2"/>
      </rPr>
      <t>poskytnutých v r. 2023 a vrátených po 31.05.2024,</t>
    </r>
    <r>
      <rPr>
        <sz val="8"/>
        <color indexed="8"/>
        <rFont val="Arial"/>
        <family val="2"/>
      </rPr>
      <t xml:space="preserve"> </t>
    </r>
    <r>
      <rPr>
        <b/>
        <sz val="8"/>
        <color indexed="8"/>
        <rFont val="Arial"/>
        <family val="2"/>
      </rPr>
      <t>resp. poskytnutých  v predchádzajúcich rokoch (t. j. pred r. 2023),</t>
    </r>
    <r>
      <rPr>
        <sz val="8"/>
        <color indexed="8"/>
        <rFont val="Arial"/>
        <family val="2"/>
      </rPr>
      <t xml:space="preserve"> </t>
    </r>
    <r>
      <rPr>
        <b/>
        <sz val="8"/>
        <color indexed="10"/>
        <rFont val="Arial"/>
        <family val="2"/>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</si>
  <si>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</si>
  <si>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</si>
  <si>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</si>
  <si>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</si>
  <si>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</si>
  <si>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</si>
  <si>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</si>
  <si>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</si>
  <si>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</si>
  <si>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</si>
  <si>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</si>
  <si>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</si>
  <si>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</si>
  <si>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</si>
  <si>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</si>
  <si>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</si>
  <si>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</si>
  <si>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</si>
  <si>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</si>
  <si>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</si>
  <si>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</si>
  <si>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</si>
  <si>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</si>
  <si>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</si>
  <si>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</si>
  <si>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</si>
  <si>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</si>
  <si>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</si>
  <si>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</si>
  <si>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</si>
  <si>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</si>
  <si>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</si>
  <si>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</si>
  <si>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</si>
  <si>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</si>
  <si>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</si>
  <si>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</si>
  <si>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</si>
  <si>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</si>
  <si>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</si>
  <si>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</si>
  <si>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</si>
  <si>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026 01 - Šport pre všetkých, školský a univerzitný šport</t>
  </si>
  <si>
    <t>g - projekty školského, univerzitného športu a športu pre všetkých</t>
  </si>
  <si>
    <t>50 216 635</t>
  </si>
  <si>
    <t>53528654</t>
  </si>
  <si>
    <t>35801646</t>
  </si>
  <si>
    <t>45946116</t>
  </si>
  <si>
    <t>36313998</t>
  </si>
  <si>
    <t>50548352</t>
  </si>
  <si>
    <t>36832219</t>
  </si>
  <si>
    <t>31416608</t>
  </si>
  <si>
    <t>34011242</t>
  </si>
  <si>
    <t>31095917</t>
  </si>
  <si>
    <t>42393981</t>
  </si>
  <si>
    <t>42197112</t>
  </si>
  <si>
    <t>42344395</t>
  </si>
  <si>
    <t>42157773</t>
  </si>
  <si>
    <t>37984284</t>
  </si>
  <si>
    <t>35529717</t>
  </si>
  <si>
    <t>35545399</t>
  </si>
  <si>
    <t>35546077</t>
  </si>
  <si>
    <t>51924170</t>
  </si>
  <si>
    <t>42084512</t>
  </si>
  <si>
    <t>35539801</t>
  </si>
  <si>
    <t>36158917</t>
  </si>
  <si>
    <t>17059364</t>
  </si>
  <si>
    <t>42093660</t>
  </si>
  <si>
    <t>48413372</t>
  </si>
  <si>
    <t>31875564</t>
  </si>
  <si>
    <t>42218641</t>
  </si>
  <si>
    <t>31746977</t>
  </si>
  <si>
    <t>00592757</t>
  </si>
  <si>
    <t>42111293</t>
  </si>
  <si>
    <t>42277540</t>
  </si>
  <si>
    <t>31873782</t>
  </si>
  <si>
    <t>42060036</t>
  </si>
  <si>
    <t>42344644</t>
  </si>
  <si>
    <t>31989071</t>
  </si>
  <si>
    <t>31993362</t>
  </si>
  <si>
    <t>52195244</t>
  </si>
  <si>
    <t>35897821</t>
  </si>
  <si>
    <t>SK47 5600 0000 0008 5511 7001</t>
  </si>
  <si>
    <t>Finančný príspevok na podporu aktívnych športovcov do 23 rokov - prenájom kurtov</t>
  </si>
  <si>
    <t>Finančný príspevok na podporu aktívnych športovcov do 23 rokov - nákup materiálu, trénerské služby</t>
  </si>
  <si>
    <t>Finančný príspevok na podporu aktívnych športovcov do 23 rokov - nákup materiálu</t>
  </si>
  <si>
    <t>Finančný príspevok na podporu aktívnych športovcov do 23 rokov - nákup materiálu, štartovné</t>
  </si>
  <si>
    <t>Finančný príspevok na podporu aktívnych športovcov do 23 rokov - výdavky spojené so sústredením</t>
  </si>
  <si>
    <t>Finančný príspevok na podporu aktívnych športovcov do 23 rokov - štartovné, ubytovanie, prenájom kurtov, nákup materiálu</t>
  </si>
  <si>
    <t>Finančný príspevok na podporu aktívnych športovcov do 23 rokov - prenájom kurtov, nákup materiálu, organizácia turnajov</t>
  </si>
  <si>
    <t>Finančný príspevok na podporu aktívnych športovcov do 23 rokov - PHM - turnajové účasti</t>
  </si>
  <si>
    <t>Finančný príspevok na podporu aktívnych športovcov do 23 rokov - prenájom priestorov</t>
  </si>
  <si>
    <t>Finančný príspevok na podporu aktívnych športovcov do 23 rokov - trénerské služby</t>
  </si>
  <si>
    <t>Finančný príspevok na podporu aktívnych športovcov do 23 rokov- prenájom kurtov</t>
  </si>
  <si>
    <t>Finančný príspevok na podporu aktívnych športovcov do 23 rokov - nákup materiálu, prenájom priestorov</t>
  </si>
  <si>
    <t>Finančný príspevok na podporu aktívnych športovcov do 23 rokov - prenájom priestorov, nákup materiálu</t>
  </si>
  <si>
    <t xml:space="preserve">Finančný príspevok na podporu aktívnych športovcov do 23 rokov - štartovné </t>
  </si>
  <si>
    <t>Finančný príspevok na podporu aktívnych športovcov do 23 rokov - prenájom kurtov, turnajové účasti, nákup materiálu</t>
  </si>
  <si>
    <t>42356962</t>
  </si>
  <si>
    <t>42088178</t>
  </si>
  <si>
    <t>Finančný príspevok na podporu aktívnych športovcov do 23 rokov - nákup materiálu, prenájom kurtov, sústredenie</t>
  </si>
  <si>
    <t>Finančný príspevok na podporu aktívnych športovcov do 23 rokov - sústredenie</t>
  </si>
  <si>
    <t>Finančný príspevok na podporu aktívnych športovcov do 23 rokov - nákup materiálu, sústredenie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</si>
</sst>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
    <numFmt numFmtId="165" formatCode="dd/mm/yy;@"/>
    <numFmt numFmtId="166" formatCode="dd/mm/yyyy"/>
    <numFmt numFmtId="167" formatCode="mm/\ yy"/>
    <numFmt numFmtId="168" formatCode="dd/mm/yyyy;@"/>
    <numFmt numFmtId="169" formatCode="\P\r\a\vd\a;&quot;Pravda&quot;;&quot;Nepravda&quot;"/>
    <numFmt numFmtId="170" formatCode="[$€-2]\ #\ ##,000_);[Red]\([$¥€-2]\ #\ ##,000\)"/>
  </numFmts>
  <fonts count="91">
    <font>
      <sz val="10"/>
      <color indexed="8"/>
      <name val="Arial"/>
      <family val="2"/>
    </font>
    <font>
      <sz val="10"/>
      <name val="Arial"/>
      <family val="0"/>
    </font>
    <font>
      <u val="single"/>
      <sz val="10"/>
      <color indexed="12"/>
      <name val="Arial"/>
      <family val="2"/>
    </font>
    <font>
      <sz val="12"/>
      <color indexed="8"/>
      <name val="Calibri"/>
      <family val="2"/>
    </font>
    <font>
      <sz val="11"/>
      <color indexed="8"/>
      <name val="Calibri"/>
      <family val="2"/>
    </font>
    <font>
      <sz val="11"/>
      <color indexed="8"/>
      <name val="Arial"/>
      <family val="2"/>
    </font>
    <font>
      <b/>
      <sz val="14"/>
      <name val="Arial"/>
      <family val="2"/>
    </font>
    <font>
      <sz val="14"/>
      <name val="Arial"/>
      <family val="2"/>
    </font>
    <font>
      <b/>
      <sz val="12"/>
      <name val="Arial"/>
      <family val="2"/>
    </font>
    <font>
      <b/>
      <u val="single"/>
      <sz val="11"/>
      <name val="Arial"/>
      <family val="2"/>
    </font>
    <font>
      <b/>
      <sz val="11"/>
      <name val="Arial"/>
      <family val="2"/>
    </font>
    <font>
      <sz val="11"/>
      <name val="Arial"/>
      <family val="2"/>
    </font>
    <font>
      <sz val="11"/>
      <color indexed="62"/>
      <name val="Arial"/>
      <family val="2"/>
    </font>
    <font>
      <b/>
      <sz val="10"/>
      <name val="Arial"/>
      <family val="2"/>
    </font>
    <font>
      <u val="single"/>
      <sz val="10"/>
      <name val="Arial"/>
      <family val="2"/>
    </font>
    <font>
      <sz val="10"/>
      <color indexed="10"/>
      <name val="Arial"/>
      <family val="2"/>
    </font>
    <font>
      <sz val="10"/>
      <color indexed="40"/>
      <name val="Arial"/>
      <family val="2"/>
    </font>
    <font>
      <b/>
      <sz val="10"/>
      <color indexed="10"/>
      <name val="Arial"/>
      <family val="2"/>
    </font>
    <font>
      <b/>
      <sz val="10"/>
      <color indexed="8"/>
      <name val="Arial"/>
      <family val="2"/>
    </font>
    <font>
      <sz val="10"/>
      <color indexed="17"/>
      <name val="Arial"/>
      <family val="2"/>
    </font>
    <font>
      <b/>
      <strike/>
      <sz val="10"/>
      <color indexed="10"/>
      <name val="Arial"/>
      <family val="2"/>
    </font>
    <font>
      <strike/>
      <sz val="10"/>
      <color indexed="10"/>
      <name val="Arial"/>
      <family val="2"/>
    </font>
    <font>
      <b/>
      <sz val="10"/>
      <color indexed="30"/>
      <name val="Arial"/>
      <family val="2"/>
    </font>
    <font>
      <sz val="8"/>
      <name val="Arial"/>
      <family val="2"/>
    </font>
    <font>
      <i/>
      <sz val="8"/>
      <color indexed="55"/>
      <name val="Arial"/>
      <family val="2"/>
    </font>
    <font>
      <b/>
      <i/>
      <sz val="12"/>
      <color indexed="55"/>
      <name val="Arial"/>
      <family val="2"/>
    </font>
    <font>
      <b/>
      <sz val="11"/>
      <color indexed="9"/>
      <name val="Arial"/>
      <family val="2"/>
    </font>
    <font>
      <b/>
      <sz val="8"/>
      <name val="Arial"/>
      <family val="2"/>
    </font>
    <font>
      <b/>
      <sz val="8"/>
      <color indexed="10"/>
      <name val="Arial"/>
      <family val="2"/>
    </font>
    <font>
      <sz val="8"/>
      <color indexed="8"/>
      <name val="Tahoma"/>
      <family val="2"/>
    </font>
    <font>
      <b/>
      <sz val="8"/>
      <color indexed="8"/>
      <name val="Tahoma"/>
      <family val="2"/>
    </font>
    <font>
      <b/>
      <sz val="8"/>
      <color indexed="8"/>
      <name val="Segoe UI"/>
      <family val="2"/>
    </font>
    <font>
      <sz val="8"/>
      <color indexed="8"/>
      <name val="Segoe UI"/>
      <family val="2"/>
    </font>
    <font>
      <sz val="9"/>
      <color indexed="8"/>
      <name val="Segoe UI"/>
      <family val="2"/>
    </font>
    <font>
      <sz val="8"/>
      <color indexed="10"/>
      <name val="Arial"/>
      <family val="2"/>
    </font>
    <font>
      <b/>
      <sz val="8"/>
      <color indexed="9"/>
      <name val="Arial"/>
      <family val="2"/>
    </font>
    <font>
      <b/>
      <sz val="14"/>
      <color indexed="30"/>
      <name val="Arial"/>
      <family val="2"/>
    </font>
    <font>
      <b/>
      <sz val="14"/>
      <color indexed="10"/>
      <name val="Arial"/>
      <family val="2"/>
    </font>
    <font>
      <b/>
      <sz val="12"/>
      <color indexed="10"/>
      <name val="Arial"/>
      <family val="2"/>
    </font>
    <font>
      <b/>
      <strike/>
      <sz val="8"/>
      <color indexed="10"/>
      <name val="Arial"/>
      <family val="2"/>
    </font>
    <font>
      <b/>
      <sz val="8"/>
      <color indexed="56"/>
      <name val="Arial"/>
      <family val="2"/>
    </font>
    <font>
      <b/>
      <sz val="8"/>
      <color indexed="30"/>
      <name val="Arial"/>
      <family val="2"/>
    </font>
    <font>
      <i/>
      <sz val="8"/>
      <color indexed="10"/>
      <name val="Arial"/>
      <family val="2"/>
    </font>
    <font>
      <b/>
      <sz val="11"/>
      <color indexed="10"/>
      <name val="Arial"/>
      <family val="2"/>
    </font>
    <font>
      <b/>
      <i/>
      <sz val="12"/>
      <color indexed="10"/>
      <name val="Arial"/>
      <family val="2"/>
    </font>
    <font>
      <sz val="11"/>
      <color indexed="10"/>
      <name val="Arial"/>
      <family val="2"/>
    </font>
    <font>
      <sz val="8"/>
      <color indexed="9"/>
      <name val="Arial"/>
      <family val="2"/>
    </font>
    <font>
      <b/>
      <sz val="12"/>
      <color indexed="9"/>
      <name val="Arial"/>
      <family val="2"/>
    </font>
    <font>
      <b/>
      <sz val="9"/>
      <color indexed="8"/>
      <name val="Segoe UI"/>
      <family val="2"/>
    </font>
    <font>
      <sz val="8"/>
      <color indexed="8"/>
      <name val="Arial"/>
      <family val="2"/>
    </font>
    <font>
      <sz val="8"/>
      <color indexed="12"/>
      <name val="Arial"/>
      <family val="2"/>
    </font>
    <font>
      <b/>
      <sz val="8"/>
      <color indexed="8"/>
      <name val="Arial"/>
      <family val="2"/>
    </font>
    <font>
      <sz val="9"/>
      <color indexed="8"/>
      <name val="Tahoma"/>
      <family val="2"/>
    </font>
    <font>
      <sz val="12"/>
      <color indexed="8"/>
      <name val="Arial"/>
      <family val="2"/>
    </font>
    <font>
      <b/>
      <u val="single"/>
      <sz val="12"/>
      <color indexed="10"/>
      <name val="Arial"/>
      <family val="2"/>
    </font>
    <font>
      <i/>
      <sz val="10"/>
      <name val="Arial"/>
      <family val="2"/>
    </font>
    <font>
      <b/>
      <sz val="12"/>
      <color indexed="8"/>
      <name val="Arial"/>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
      <patternFill patternType="solid">
        <fgColor indexed="5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5" fillId="20" borderId="0" applyNumberFormat="0" applyBorder="0" applyAlignment="0" applyProtection="0"/>
    <xf numFmtId="0" fontId="2" fillId="0" borderId="0" applyNumberFormat="0" applyFill="0" applyBorder="0" applyAlignment="0" applyProtection="0"/>
    <xf numFmtId="0" fontId="2" fillId="0" borderId="0" applyBorder="0" applyProtection="0">
      <alignment/>
    </xf>
    <xf numFmtId="0" fontId="76" fillId="21" borderId="1" applyNumberFormat="0" applyAlignment="0" applyProtection="0"/>
    <xf numFmtId="44" fontId="1" fillId="0" borderId="0" applyFill="0" applyBorder="0" applyAlignment="0" applyProtection="0"/>
    <xf numFmtId="42" fontId="1" fillId="0" borderId="0" applyFill="0" applyBorder="0" applyAlignment="0" applyProtection="0"/>
    <xf numFmtId="0" fontId="77" fillId="0" borderId="2"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9" fontId="1" fillId="0" borderId="0" applyFill="0" applyBorder="0" applyAlignment="0" applyProtection="0"/>
    <xf numFmtId="0" fontId="0" fillId="23" borderId="5" applyNumberFormat="0" applyFont="0" applyAlignment="0" applyProtection="0"/>
    <xf numFmtId="0" fontId="82" fillId="0" borderId="6" applyNumberFormat="0" applyFill="0" applyAlignment="0" applyProtection="0"/>
    <xf numFmtId="0" fontId="83" fillId="0" borderId="7" applyNumberFormat="0" applyFill="0" applyAlignment="0" applyProtection="0"/>
    <xf numFmtId="0" fontId="84" fillId="0" borderId="0" applyNumberFormat="0" applyFill="0" applyBorder="0" applyAlignment="0" applyProtection="0"/>
    <xf numFmtId="0" fontId="85" fillId="24" borderId="8" applyNumberFormat="0" applyAlignment="0" applyProtection="0"/>
    <xf numFmtId="0" fontId="86" fillId="25" borderId="8" applyNumberFormat="0" applyAlignment="0" applyProtection="0"/>
    <xf numFmtId="0" fontId="87" fillId="25" borderId="9" applyNumberFormat="0" applyAlignment="0" applyProtection="0"/>
    <xf numFmtId="0" fontId="88" fillId="0" borderId="0" applyNumberFormat="0" applyFill="0" applyBorder="0" applyAlignment="0" applyProtection="0"/>
    <xf numFmtId="0" fontId="89"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cellStyleXfs>
  <cellXfs count="370">
    <xf numFmtId="0" fontId="0" fillId="0" borderId="0" xfId="0" applyAlignment="1">
      <alignment/>
    </xf>
    <xf numFmtId="0" fontId="1" fillId="33" borderId="0" xfId="53" applyFont="1" applyFill="1" applyAlignment="1">
      <alignment horizontal="justify" vertical="top"/>
      <protection/>
    </xf>
    <xf numFmtId="0" fontId="1" fillId="33" borderId="0" xfId="53" applyFill="1" applyAlignment="1">
      <alignment vertical="top"/>
      <protection/>
    </xf>
    <xf numFmtId="0" fontId="6" fillId="33" borderId="0" xfId="53" applyFont="1" applyFill="1" applyAlignment="1">
      <alignment horizontal="center" vertical="top" wrapText="1"/>
      <protection/>
    </xf>
    <xf numFmtId="0" fontId="7" fillId="33" borderId="0" xfId="53" applyFont="1" applyFill="1" applyAlignment="1">
      <alignment vertical="top"/>
      <protection/>
    </xf>
    <xf numFmtId="0" fontId="8" fillId="33" borderId="0" xfId="53" applyFont="1" applyFill="1" applyAlignment="1">
      <alignment horizontal="center" vertical="top" wrapText="1"/>
      <protection/>
    </xf>
    <xf numFmtId="0" fontId="9" fillId="33" borderId="10" xfId="53" applyFont="1" applyFill="1" applyBorder="1" applyAlignment="1">
      <alignment horizontal="left" vertical="top" wrapText="1"/>
      <protection/>
    </xf>
    <xf numFmtId="0" fontId="10" fillId="33" borderId="11" xfId="53" applyFont="1" applyFill="1" applyBorder="1" applyAlignment="1">
      <alignment horizontal="left" vertical="top" wrapText="1"/>
      <protection/>
    </xf>
    <xf numFmtId="0" fontId="10" fillId="33" borderId="11" xfId="53" applyFont="1" applyFill="1" applyBorder="1" applyAlignment="1">
      <alignment horizontal="left" vertical="top"/>
      <protection/>
    </xf>
    <xf numFmtId="0" fontId="12" fillId="33" borderId="12" xfId="53" applyFont="1" applyFill="1" applyBorder="1" applyAlignment="1">
      <alignment horizontal="left" vertical="top" wrapText="1"/>
      <protection/>
    </xf>
    <xf numFmtId="0" fontId="13" fillId="33" borderId="0" xfId="53" applyFont="1" applyFill="1" applyAlignment="1">
      <alignment horizontal="left" vertical="top"/>
      <protection/>
    </xf>
    <xf numFmtId="0" fontId="1" fillId="33" borderId="0" xfId="53" applyFill="1" applyAlignment="1">
      <alignment vertical="top" wrapText="1"/>
      <protection/>
    </xf>
    <xf numFmtId="0" fontId="13" fillId="33" borderId="13" xfId="53" applyFont="1" applyFill="1" applyBorder="1" applyAlignment="1">
      <alignment vertical="top" wrapText="1"/>
      <protection/>
    </xf>
    <xf numFmtId="0" fontId="1" fillId="33" borderId="0" xfId="53" applyFont="1" applyFill="1" applyBorder="1" applyAlignment="1">
      <alignment vertical="top" wrapText="1"/>
      <protection/>
    </xf>
    <xf numFmtId="0" fontId="15" fillId="33" borderId="0" xfId="53" applyFont="1" applyFill="1" applyAlignment="1">
      <alignment vertical="top"/>
      <protection/>
    </xf>
    <xf numFmtId="0" fontId="1" fillId="33" borderId="0" xfId="53" applyFont="1" applyFill="1" applyAlignment="1">
      <alignment vertical="top" wrapText="1"/>
      <protection/>
    </xf>
    <xf numFmtId="0" fontId="13" fillId="33" borderId="10" xfId="53" applyFont="1" applyFill="1" applyBorder="1" applyAlignment="1">
      <alignment horizontal="justify" vertical="top"/>
      <protection/>
    </xf>
    <xf numFmtId="0" fontId="1" fillId="33" borderId="11" xfId="53" applyFont="1" applyFill="1" applyBorder="1" applyAlignment="1">
      <alignment horizontal="justify" vertical="top"/>
      <protection/>
    </xf>
    <xf numFmtId="164" fontId="1" fillId="33" borderId="0" xfId="53" applyNumberFormat="1" applyFont="1" applyFill="1" applyBorder="1" applyAlignment="1">
      <alignment horizontal="center" vertical="center"/>
      <protection/>
    </xf>
    <xf numFmtId="0" fontId="13" fillId="33" borderId="11" xfId="53" applyFont="1" applyFill="1" applyBorder="1" applyAlignment="1">
      <alignment horizontal="justify" vertical="top" wrapText="1"/>
      <protection/>
    </xf>
    <xf numFmtId="164" fontId="1" fillId="33" borderId="0" xfId="53" applyNumberFormat="1" applyFont="1" applyFill="1" applyBorder="1" applyAlignment="1">
      <alignment horizontal="center" vertical="center" wrapText="1"/>
      <protection/>
    </xf>
    <xf numFmtId="0" fontId="13" fillId="33" borderId="11" xfId="53" applyFont="1" applyFill="1" applyBorder="1" applyAlignment="1">
      <alignment horizontal="justify" vertical="top"/>
      <protection/>
    </xf>
    <xf numFmtId="0" fontId="15" fillId="33" borderId="0" xfId="53" applyFont="1" applyFill="1" applyAlignment="1">
      <alignment vertical="top" wrapText="1"/>
      <protection/>
    </xf>
    <xf numFmtId="0" fontId="1" fillId="33" borderId="11" xfId="53" applyFill="1" applyBorder="1" applyAlignment="1">
      <alignment vertical="top"/>
      <protection/>
    </xf>
    <xf numFmtId="0" fontId="13" fillId="33" borderId="11" xfId="53" applyFont="1" applyFill="1" applyBorder="1" applyAlignment="1">
      <alignment vertical="top" wrapText="1"/>
      <protection/>
    </xf>
    <xf numFmtId="0" fontId="13" fillId="0" borderId="11" xfId="53" applyFont="1" applyFill="1" applyBorder="1" applyAlignment="1">
      <alignment horizontal="justify" vertical="top"/>
      <protection/>
    </xf>
    <xf numFmtId="0" fontId="16" fillId="33" borderId="0" xfId="53" applyFont="1" applyFill="1" applyAlignment="1">
      <alignment vertical="top"/>
      <protection/>
    </xf>
    <xf numFmtId="0" fontId="17" fillId="33" borderId="11" xfId="53" applyFont="1" applyFill="1" applyBorder="1" applyAlignment="1">
      <alignment horizontal="justify" vertical="top"/>
      <protection/>
    </xf>
    <xf numFmtId="0" fontId="13" fillId="33" borderId="12" xfId="53" applyFont="1" applyFill="1" applyBorder="1" applyAlignment="1">
      <alignment horizontal="justify" vertical="top" wrapText="1"/>
      <protection/>
    </xf>
    <xf numFmtId="0" fontId="6" fillId="33" borderId="0" xfId="53" applyFont="1" applyFill="1" applyAlignment="1">
      <alignment horizontal="center" vertical="top"/>
      <protection/>
    </xf>
    <xf numFmtId="0" fontId="0" fillId="33" borderId="0" xfId="53" applyFont="1" applyFill="1" applyAlignment="1" applyProtection="1">
      <alignment horizontal="justify" vertical="top" wrapText="1"/>
      <protection locked="0"/>
    </xf>
    <xf numFmtId="0" fontId="1" fillId="33" borderId="0" xfId="53" applyFont="1" applyFill="1" applyAlignment="1">
      <alignment horizontal="justify" vertical="top" wrapText="1"/>
      <protection/>
    </xf>
    <xf numFmtId="0" fontId="13" fillId="33" borderId="0" xfId="53" applyFont="1" applyFill="1" applyAlignment="1">
      <alignment horizontal="justify" vertical="top" wrapText="1"/>
      <protection/>
    </xf>
    <xf numFmtId="0" fontId="13" fillId="33" borderId="10" xfId="53" applyFont="1" applyFill="1" applyBorder="1" applyAlignment="1">
      <alignment horizontal="justify" vertical="top" wrapText="1"/>
      <protection/>
    </xf>
    <xf numFmtId="0" fontId="1" fillId="33" borderId="11" xfId="53" applyFont="1" applyFill="1" applyBorder="1" applyAlignment="1">
      <alignment horizontal="justify" vertical="top" wrapText="1"/>
      <protection/>
    </xf>
    <xf numFmtId="0" fontId="1" fillId="33" borderId="12" xfId="53" applyFont="1" applyFill="1" applyBorder="1" applyAlignment="1">
      <alignment horizontal="justify" wrapText="1"/>
      <protection/>
    </xf>
    <xf numFmtId="0" fontId="1" fillId="33" borderId="0" xfId="53" applyFont="1" applyFill="1" applyAlignment="1">
      <alignment horizontal="justify" wrapText="1"/>
      <protection/>
    </xf>
    <xf numFmtId="0" fontId="13" fillId="34" borderId="13" xfId="53" applyFont="1" applyFill="1" applyBorder="1" applyAlignment="1">
      <alignment horizontal="justify" vertical="top" wrapText="1"/>
      <protection/>
    </xf>
    <xf numFmtId="0" fontId="19" fillId="33" borderId="0" xfId="53" applyFont="1" applyFill="1" applyAlignment="1">
      <alignment vertical="top"/>
      <protection/>
    </xf>
    <xf numFmtId="0" fontId="20" fillId="33" borderId="0" xfId="53" applyFont="1" applyFill="1" applyAlignment="1">
      <alignment horizontal="justify" vertical="top" wrapText="1"/>
      <protection/>
    </xf>
    <xf numFmtId="0" fontId="21" fillId="33" borderId="0" xfId="53" applyFont="1" applyFill="1" applyAlignment="1">
      <alignment vertical="top"/>
      <protection/>
    </xf>
    <xf numFmtId="0" fontId="1" fillId="0" borderId="0" xfId="53" applyFont="1" applyFill="1" applyAlignment="1">
      <alignment horizontal="justify" vertical="top" wrapText="1"/>
      <protection/>
    </xf>
    <xf numFmtId="0" fontId="1" fillId="33" borderId="0" xfId="53" applyFont="1" applyFill="1" applyBorder="1" applyAlignment="1">
      <alignment horizontal="justify" vertical="top" wrapText="1"/>
      <protection/>
    </xf>
    <xf numFmtId="0" fontId="1" fillId="33" borderId="0" xfId="53" applyFont="1" applyFill="1" applyAlignment="1">
      <alignment vertical="top"/>
      <protection/>
    </xf>
    <xf numFmtId="0" fontId="1" fillId="33" borderId="0" xfId="53" applyFont="1" applyFill="1" applyAlignment="1">
      <alignment horizontal="justify" vertical="center" wrapText="1"/>
      <protection/>
    </xf>
    <xf numFmtId="0" fontId="1" fillId="33" borderId="0" xfId="53" applyFont="1" applyFill="1" applyAlignment="1">
      <alignment horizontal="left" vertical="top" wrapText="1"/>
      <protection/>
    </xf>
    <xf numFmtId="0" fontId="17" fillId="33" borderId="0" xfId="53" applyFont="1" applyFill="1" applyAlignment="1">
      <alignment horizontal="justify" vertical="top"/>
      <protection/>
    </xf>
    <xf numFmtId="0" fontId="23" fillId="33" borderId="0" xfId="53" applyFont="1" applyFill="1" applyProtection="1">
      <alignment/>
      <protection locked="0"/>
    </xf>
    <xf numFmtId="0" fontId="23" fillId="33" borderId="0" xfId="53" applyNumberFormat="1" applyFont="1" applyFill="1" applyProtection="1">
      <alignment/>
      <protection locked="0"/>
    </xf>
    <xf numFmtId="4" fontId="23" fillId="33" borderId="0" xfId="53" applyNumberFormat="1" applyFont="1" applyFill="1" applyProtection="1">
      <alignment/>
      <protection locked="0"/>
    </xf>
    <xf numFmtId="1" fontId="24" fillId="33" borderId="0" xfId="53" applyNumberFormat="1" applyFont="1" applyFill="1">
      <alignment/>
      <protection/>
    </xf>
    <xf numFmtId="0" fontId="24" fillId="33" borderId="0" xfId="53" applyFont="1" applyFill="1">
      <alignment/>
      <protection/>
    </xf>
    <xf numFmtId="0" fontId="23" fillId="33" borderId="0" xfId="53" applyFont="1" applyFill="1">
      <alignment/>
      <protection/>
    </xf>
    <xf numFmtId="1" fontId="25" fillId="33" borderId="0" xfId="53" applyNumberFormat="1" applyFont="1" applyFill="1" applyAlignment="1" applyProtection="1">
      <alignment/>
      <protection/>
    </xf>
    <xf numFmtId="0" fontId="25" fillId="33" borderId="0" xfId="53" applyFont="1" applyFill="1" applyAlignment="1" applyProtection="1">
      <alignment/>
      <protection/>
    </xf>
    <xf numFmtId="0" fontId="23" fillId="33" borderId="0" xfId="53" applyFont="1" applyFill="1" applyProtection="1">
      <alignment/>
      <protection/>
    </xf>
    <xf numFmtId="0" fontId="24" fillId="33" borderId="0" xfId="53" applyFont="1" applyFill="1" applyProtection="1">
      <alignment/>
      <protection/>
    </xf>
    <xf numFmtId="0" fontId="10" fillId="33" borderId="0" xfId="53" applyFont="1" applyFill="1" applyAlignment="1" applyProtection="1">
      <alignment horizontal="center"/>
      <protection/>
    </xf>
    <xf numFmtId="0" fontId="10" fillId="33" borderId="0" xfId="53" applyNumberFormat="1" applyFont="1" applyFill="1" applyAlignment="1" applyProtection="1">
      <alignment horizontal="center"/>
      <protection/>
    </xf>
    <xf numFmtId="0" fontId="10" fillId="33" borderId="0" xfId="53" applyFont="1" applyFill="1" applyBorder="1" applyAlignment="1" applyProtection="1">
      <alignment horizontal="center"/>
      <protection/>
    </xf>
    <xf numFmtId="0" fontId="13" fillId="33" borderId="0" xfId="53" applyFont="1" applyFill="1" applyAlignment="1" applyProtection="1">
      <alignment horizontal="right" vertical="center"/>
      <protection/>
    </xf>
    <xf numFmtId="0" fontId="11" fillId="33" borderId="0" xfId="53" applyNumberFormat="1" applyFont="1" applyFill="1" applyBorder="1" applyAlignment="1" applyProtection="1">
      <alignment/>
      <protection locked="0"/>
    </xf>
    <xf numFmtId="1" fontId="23" fillId="33" borderId="0" xfId="53" applyNumberFormat="1" applyFont="1" applyFill="1" applyProtection="1">
      <alignment/>
      <protection/>
    </xf>
    <xf numFmtId="0" fontId="11" fillId="33" borderId="0" xfId="53" applyNumberFormat="1" applyFont="1" applyFill="1" applyAlignment="1" applyProtection="1">
      <alignment horizontal="center"/>
      <protection/>
    </xf>
    <xf numFmtId="0" fontId="11" fillId="33" borderId="0" xfId="53" applyFont="1" applyFill="1" applyAlignment="1" applyProtection="1">
      <alignment horizontal="center"/>
      <protection/>
    </xf>
    <xf numFmtId="1" fontId="24" fillId="33" borderId="0" xfId="53" applyNumberFormat="1" applyFont="1" applyFill="1" applyProtection="1">
      <alignment/>
      <protection/>
    </xf>
    <xf numFmtId="0" fontId="1" fillId="33" borderId="0" xfId="53" applyFill="1" applyBorder="1" applyProtection="1">
      <alignment/>
      <protection/>
    </xf>
    <xf numFmtId="0" fontId="1" fillId="33" borderId="0" xfId="53" applyFill="1" applyProtection="1">
      <alignment/>
      <protection/>
    </xf>
    <xf numFmtId="0" fontId="27" fillId="35" borderId="13" xfId="0" applyFont="1" applyFill="1" applyBorder="1" applyAlignment="1" applyProtection="1">
      <alignment horizontal="center" vertical="center" wrapText="1"/>
      <protection/>
    </xf>
    <xf numFmtId="0" fontId="27" fillId="35" borderId="13" xfId="0" applyNumberFormat="1" applyFont="1" applyFill="1" applyBorder="1" applyAlignment="1" applyProtection="1">
      <alignment horizontal="center" vertical="center" wrapText="1"/>
      <protection/>
    </xf>
    <xf numFmtId="4" fontId="27" fillId="35" borderId="13" xfId="0" applyNumberFormat="1" applyFont="1" applyFill="1" applyBorder="1" applyAlignment="1" applyProtection="1">
      <alignment horizontal="center" vertical="center" wrapText="1"/>
      <protection/>
    </xf>
    <xf numFmtId="3" fontId="27" fillId="35" borderId="13" xfId="0" applyNumberFormat="1" applyFont="1" applyFill="1" applyBorder="1" applyAlignment="1" applyProtection="1">
      <alignment horizontal="center" vertical="center" wrapText="1"/>
      <protection/>
    </xf>
    <xf numFmtId="0" fontId="27" fillId="33" borderId="0" xfId="53" applyFont="1" applyFill="1">
      <alignment/>
      <protection/>
    </xf>
    <xf numFmtId="0" fontId="23" fillId="33" borderId="0" xfId="53" applyFont="1" applyFill="1" applyBorder="1" applyAlignment="1" applyProtection="1">
      <alignment vertical="top" wrapText="1"/>
      <protection locked="0"/>
    </xf>
    <xf numFmtId="49" fontId="27" fillId="36" borderId="0" xfId="53" applyNumberFormat="1" applyFont="1" applyFill="1" applyBorder="1" applyAlignment="1" applyProtection="1">
      <alignment vertical="top" wrapText="1"/>
      <protection locked="0"/>
    </xf>
    <xf numFmtId="166" fontId="23" fillId="33" borderId="0" xfId="53" applyNumberFormat="1" applyFont="1" applyFill="1" applyBorder="1" applyAlignment="1" applyProtection="1">
      <alignment vertical="top"/>
      <protection locked="0"/>
    </xf>
    <xf numFmtId="0" fontId="27" fillId="36" borderId="0" xfId="53" applyFont="1" applyFill="1" applyBorder="1" applyAlignment="1" applyProtection="1">
      <alignment vertical="top" wrapText="1"/>
      <protection locked="0"/>
    </xf>
    <xf numFmtId="4" fontId="27" fillId="36" borderId="0" xfId="53" applyNumberFormat="1" applyFont="1" applyFill="1" applyBorder="1" applyAlignment="1" applyProtection="1">
      <alignment vertical="top"/>
      <protection locked="0"/>
    </xf>
    <xf numFmtId="1" fontId="27" fillId="36" borderId="0" xfId="53" applyNumberFormat="1" applyFont="1" applyFill="1" applyBorder="1" applyAlignment="1" applyProtection="1">
      <alignment vertical="top"/>
      <protection locked="0"/>
    </xf>
    <xf numFmtId="49" fontId="23" fillId="33" borderId="0" xfId="53" applyNumberFormat="1" applyFont="1" applyFill="1" applyBorder="1" applyAlignment="1" applyProtection="1">
      <alignment vertical="top" wrapText="1"/>
      <protection locked="0"/>
    </xf>
    <xf numFmtId="4" fontId="23" fillId="33" borderId="0" xfId="53" applyNumberFormat="1" applyFont="1" applyFill="1" applyBorder="1" applyAlignment="1" applyProtection="1">
      <alignment vertical="top"/>
      <protection locked="0"/>
    </xf>
    <xf numFmtId="1" fontId="23" fillId="33" borderId="0" xfId="53" applyNumberFormat="1" applyFont="1" applyFill="1" applyBorder="1" applyAlignment="1" applyProtection="1">
      <alignment vertical="top"/>
      <protection locked="0"/>
    </xf>
    <xf numFmtId="49" fontId="27" fillId="33" borderId="0" xfId="53" applyNumberFormat="1" applyFont="1" applyFill="1" applyBorder="1" applyAlignment="1" applyProtection="1">
      <alignment vertical="top" wrapText="1"/>
      <protection locked="0"/>
    </xf>
    <xf numFmtId="0" fontId="27" fillId="33" borderId="0" xfId="53" applyFont="1" applyFill="1" applyBorder="1" applyAlignment="1" applyProtection="1">
      <alignment vertical="top" wrapText="1"/>
      <protection locked="0"/>
    </xf>
    <xf numFmtId="4" fontId="27" fillId="33" borderId="0" xfId="53" applyNumberFormat="1" applyFont="1" applyFill="1" applyBorder="1" applyAlignment="1" applyProtection="1">
      <alignment vertical="top"/>
      <protection locked="0"/>
    </xf>
    <xf numFmtId="1" fontId="27" fillId="33" borderId="0" xfId="53" applyNumberFormat="1" applyFont="1" applyFill="1" applyBorder="1" applyAlignment="1" applyProtection="1">
      <alignment vertical="top"/>
      <protection locked="0"/>
    </xf>
    <xf numFmtId="0" fontId="1" fillId="33" borderId="0" xfId="53" applyFill="1">
      <alignment/>
      <protection/>
    </xf>
    <xf numFmtId="167" fontId="23" fillId="33" borderId="0" xfId="53" applyNumberFormat="1" applyFont="1" applyFill="1" applyBorder="1" applyAlignment="1" applyProtection="1">
      <alignment vertical="top" wrapText="1"/>
      <protection locked="0"/>
    </xf>
    <xf numFmtId="0" fontId="1" fillId="33" borderId="0" xfId="53" applyNumberFormat="1" applyFill="1" applyProtection="1">
      <alignment/>
      <protection/>
    </xf>
    <xf numFmtId="165" fontId="1" fillId="33" borderId="0" xfId="53" applyNumberFormat="1" applyFont="1" applyFill="1" applyProtection="1">
      <alignment/>
      <protection/>
    </xf>
    <xf numFmtId="166" fontId="10" fillId="37" borderId="13" xfId="53" applyNumberFormat="1" applyFont="1" applyFill="1" applyBorder="1" applyAlignment="1" applyProtection="1">
      <alignment horizontal="center" vertical="center"/>
      <protection locked="0"/>
    </xf>
    <xf numFmtId="0" fontId="10" fillId="33" borderId="0" xfId="53" applyNumberFormat="1" applyFont="1" applyFill="1" applyAlignment="1" applyProtection="1">
      <alignment vertical="center" wrapText="1"/>
      <protection/>
    </xf>
    <xf numFmtId="0" fontId="11" fillId="33" borderId="0" xfId="53" applyNumberFormat="1" applyFont="1" applyFill="1" applyProtection="1">
      <alignment/>
      <protection/>
    </xf>
    <xf numFmtId="165" fontId="11" fillId="33" borderId="0" xfId="53" applyNumberFormat="1" applyFont="1" applyFill="1" applyProtection="1">
      <alignment/>
      <protection/>
    </xf>
    <xf numFmtId="0" fontId="10" fillId="33" borderId="0" xfId="53" applyNumberFormat="1" applyFont="1" applyFill="1" applyAlignment="1" applyProtection="1">
      <alignment horizontal="center" wrapText="1"/>
      <protection/>
    </xf>
    <xf numFmtId="0" fontId="13" fillId="33" borderId="0" xfId="53" applyNumberFormat="1" applyFont="1" applyFill="1" applyAlignment="1" applyProtection="1">
      <alignment horizontal="right"/>
      <protection/>
    </xf>
    <xf numFmtId="0" fontId="27" fillId="35" borderId="13" xfId="53" applyNumberFormat="1" applyFont="1" applyFill="1" applyBorder="1" applyAlignment="1" applyProtection="1">
      <alignment horizontal="center" vertical="center"/>
      <protection/>
    </xf>
    <xf numFmtId="0" fontId="27" fillId="35" borderId="13" xfId="53" applyNumberFormat="1" applyFont="1" applyFill="1" applyBorder="1" applyAlignment="1" applyProtection="1">
      <alignment horizontal="center" vertical="center" wrapText="1"/>
      <protection/>
    </xf>
    <xf numFmtId="0" fontId="23" fillId="0" borderId="13" xfId="53" applyNumberFormat="1" applyFont="1" applyFill="1" applyBorder="1" applyAlignment="1" applyProtection="1">
      <alignment vertical="center"/>
      <protection/>
    </xf>
    <xf numFmtId="0" fontId="1" fillId="0" borderId="13" xfId="53" applyNumberFormat="1" applyFont="1" applyFill="1" applyBorder="1" applyProtection="1">
      <alignment/>
      <protection/>
    </xf>
    <xf numFmtId="4" fontId="23" fillId="37" borderId="13" xfId="53" applyNumberFormat="1" applyFont="1" applyFill="1" applyBorder="1" applyAlignment="1" applyProtection="1">
      <alignment vertical="center"/>
      <protection locked="0"/>
    </xf>
    <xf numFmtId="0" fontId="27" fillId="35" borderId="13" xfId="53" applyNumberFormat="1" applyFont="1" applyFill="1" applyBorder="1" applyAlignment="1" applyProtection="1">
      <alignment vertical="center"/>
      <protection/>
    </xf>
    <xf numFmtId="0" fontId="1" fillId="35" borderId="13" xfId="53" applyNumberFormat="1" applyFill="1" applyBorder="1" applyProtection="1">
      <alignment/>
      <protection/>
    </xf>
    <xf numFmtId="4" fontId="27" fillId="35" borderId="13" xfId="53" applyNumberFormat="1" applyFont="1" applyFill="1" applyBorder="1" applyAlignment="1" applyProtection="1">
      <alignment vertical="center"/>
      <protection/>
    </xf>
    <xf numFmtId="0" fontId="1" fillId="33" borderId="0" xfId="53" applyNumberFormat="1" applyFill="1" applyAlignment="1" applyProtection="1">
      <alignment vertical="top" wrapText="1"/>
      <protection/>
    </xf>
    <xf numFmtId="0" fontId="23" fillId="33" borderId="0" xfId="0" applyFont="1" applyFill="1" applyAlignment="1" applyProtection="1">
      <alignment/>
      <protection/>
    </xf>
    <xf numFmtId="4" fontId="23" fillId="33" borderId="0" xfId="0" applyNumberFormat="1" applyFont="1" applyFill="1" applyAlignment="1" applyProtection="1">
      <alignment/>
      <protection/>
    </xf>
    <xf numFmtId="0" fontId="34" fillId="33" borderId="0" xfId="0" applyFont="1" applyFill="1" applyAlignment="1" applyProtection="1">
      <alignment/>
      <protection/>
    </xf>
    <xf numFmtId="0" fontId="34" fillId="33" borderId="0" xfId="0" applyFont="1" applyFill="1" applyBorder="1" applyAlignment="1" applyProtection="1">
      <alignment/>
      <protection/>
    </xf>
    <xf numFmtId="0" fontId="1" fillId="33" borderId="0" xfId="0" applyFont="1" applyFill="1" applyAlignment="1" applyProtection="1">
      <alignment/>
      <protection/>
    </xf>
    <xf numFmtId="0" fontId="13" fillId="33" borderId="0" xfId="0" applyFont="1" applyFill="1" applyAlignment="1" applyProtection="1">
      <alignment horizontal="right" vertical="top"/>
      <protection/>
    </xf>
    <xf numFmtId="0" fontId="1" fillId="33" borderId="0" xfId="0" applyFont="1" applyFill="1" applyAlignment="1" applyProtection="1">
      <alignment vertical="top" wrapText="1"/>
      <protection/>
    </xf>
    <xf numFmtId="166" fontId="35" fillId="38" borderId="0" xfId="0" applyNumberFormat="1" applyFont="1" applyFill="1" applyAlignment="1" applyProtection="1">
      <alignment horizontal="center"/>
      <protection/>
    </xf>
    <xf numFmtId="0" fontId="15" fillId="33" borderId="0" xfId="0" applyFont="1" applyFill="1" applyAlignment="1" applyProtection="1">
      <alignment/>
      <protection/>
    </xf>
    <xf numFmtId="0" fontId="15" fillId="33" borderId="0" xfId="0" applyFont="1" applyFill="1" applyBorder="1" applyAlignment="1" applyProtection="1">
      <alignment/>
      <protection/>
    </xf>
    <xf numFmtId="0" fontId="13"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7" fillId="35" borderId="13" xfId="0" applyFont="1" applyFill="1" applyBorder="1" applyAlignment="1" applyProtection="1">
      <alignment horizontal="center" vertical="center"/>
      <protection/>
    </xf>
    <xf numFmtId="4" fontId="27" fillId="35" borderId="14" xfId="0" applyNumberFormat="1" applyFont="1" applyFill="1" applyBorder="1" applyAlignment="1" applyProtection="1">
      <alignment horizontal="center" vertical="center" wrapText="1"/>
      <protection/>
    </xf>
    <xf numFmtId="0" fontId="34" fillId="33" borderId="0" xfId="0" applyFont="1" applyFill="1" applyBorder="1" applyAlignment="1" applyProtection="1">
      <alignment horizontal="left"/>
      <protection/>
    </xf>
    <xf numFmtId="49" fontId="23" fillId="33" borderId="13" xfId="0" applyNumberFormat="1" applyFont="1" applyFill="1" applyBorder="1" applyAlignment="1" applyProtection="1">
      <alignment horizontal="center" vertical="center"/>
      <protection/>
    </xf>
    <xf numFmtId="0" fontId="23" fillId="33" borderId="13" xfId="0" applyFont="1" applyFill="1" applyBorder="1" applyAlignment="1" applyProtection="1">
      <alignment vertical="center"/>
      <protection/>
    </xf>
    <xf numFmtId="4" fontId="23" fillId="33" borderId="14" xfId="0" applyNumberFormat="1" applyFont="1" applyFill="1" applyBorder="1" applyAlignment="1" applyProtection="1">
      <alignment vertical="center"/>
      <protection/>
    </xf>
    <xf numFmtId="0" fontId="34" fillId="33" borderId="13" xfId="0" applyFont="1" applyFill="1" applyBorder="1" applyAlignment="1" applyProtection="1">
      <alignment horizontal="center"/>
      <protection/>
    </xf>
    <xf numFmtId="0" fontId="37" fillId="33" borderId="0" xfId="0" applyFont="1" applyFill="1" applyAlignment="1" applyProtection="1">
      <alignment/>
      <protection/>
    </xf>
    <xf numFmtId="0" fontId="34" fillId="33" borderId="13" xfId="0" applyFont="1" applyFill="1" applyBorder="1" applyAlignment="1" applyProtection="1">
      <alignment horizontal="left"/>
      <protection/>
    </xf>
    <xf numFmtId="0" fontId="38" fillId="33" borderId="0" xfId="0" applyFont="1" applyFill="1" applyAlignment="1" applyProtection="1">
      <alignment/>
      <protection/>
    </xf>
    <xf numFmtId="0" fontId="13" fillId="35" borderId="13" xfId="0" applyFont="1" applyFill="1" applyBorder="1" applyAlignment="1" applyProtection="1">
      <alignment/>
      <protection/>
    </xf>
    <xf numFmtId="0" fontId="13" fillId="35" borderId="13" xfId="0" applyFont="1" applyFill="1" applyBorder="1" applyAlignment="1" applyProtection="1">
      <alignment horizontal="center"/>
      <protection/>
    </xf>
    <xf numFmtId="0" fontId="23" fillId="33" borderId="13" xfId="0" applyFont="1" applyFill="1" applyBorder="1" applyAlignment="1" applyProtection="1">
      <alignment horizontal="center" vertical="top" wrapText="1"/>
      <protection/>
    </xf>
    <xf numFmtId="4" fontId="23" fillId="33" borderId="13" xfId="0" applyNumberFormat="1" applyFont="1" applyFill="1" applyBorder="1" applyAlignment="1" applyProtection="1">
      <alignment vertical="top" wrapText="1"/>
      <protection/>
    </xf>
    <xf numFmtId="4" fontId="34" fillId="33" borderId="0" xfId="0" applyNumberFormat="1" applyFont="1" applyFill="1" applyBorder="1" applyAlignment="1" applyProtection="1">
      <alignment/>
      <protection/>
    </xf>
    <xf numFmtId="0" fontId="23" fillId="33" borderId="13" xfId="0" applyFont="1" applyFill="1" applyBorder="1" applyAlignment="1" applyProtection="1">
      <alignment horizontal="center"/>
      <protection/>
    </xf>
    <xf numFmtId="0" fontId="13" fillId="33" borderId="0" xfId="0" applyFont="1" applyFill="1" applyAlignment="1" applyProtection="1">
      <alignment/>
      <protection/>
    </xf>
    <xf numFmtId="3" fontId="34" fillId="33" borderId="0" xfId="0" applyNumberFormat="1" applyFont="1" applyFill="1" applyAlignment="1" applyProtection="1">
      <alignment horizontal="center"/>
      <protection/>
    </xf>
    <xf numFmtId="4" fontId="13" fillId="33" borderId="0" xfId="0" applyNumberFormat="1" applyFont="1" applyFill="1" applyAlignment="1" applyProtection="1">
      <alignment/>
      <protection/>
    </xf>
    <xf numFmtId="0" fontId="23" fillId="33" borderId="13" xfId="0" applyFont="1" applyFill="1" applyBorder="1" applyAlignment="1" applyProtection="1">
      <alignment vertical="top" wrapText="1"/>
      <protection/>
    </xf>
    <xf numFmtId="4" fontId="23" fillId="33" borderId="13" xfId="0" applyNumberFormat="1" applyFont="1" applyFill="1" applyBorder="1" applyAlignment="1" applyProtection="1">
      <alignment vertical="center"/>
      <protection/>
    </xf>
    <xf numFmtId="0" fontId="34" fillId="33" borderId="0" xfId="0" applyFont="1" applyFill="1" applyAlignment="1" applyProtection="1">
      <alignment horizontal="right"/>
      <protection/>
    </xf>
    <xf numFmtId="0" fontId="34" fillId="33" borderId="0" xfId="0" applyFont="1" applyFill="1" applyBorder="1" applyAlignment="1" applyProtection="1">
      <alignment horizontal="right"/>
      <protection/>
    </xf>
    <xf numFmtId="0" fontId="27" fillId="33" borderId="13" xfId="0" applyFont="1" applyFill="1" applyBorder="1" applyAlignment="1" applyProtection="1">
      <alignment vertical="top" wrapText="1"/>
      <protection/>
    </xf>
    <xf numFmtId="4" fontId="27" fillId="33" borderId="13" xfId="0" applyNumberFormat="1" applyFont="1" applyFill="1" applyBorder="1" applyAlignment="1" applyProtection="1">
      <alignment vertical="center"/>
      <protection/>
    </xf>
    <xf numFmtId="4" fontId="34" fillId="33" borderId="0" xfId="0" applyNumberFormat="1" applyFont="1" applyFill="1" applyAlignment="1" applyProtection="1">
      <alignment horizontal="right"/>
      <protection/>
    </xf>
    <xf numFmtId="4" fontId="34" fillId="33" borderId="0" xfId="0" applyNumberFormat="1" applyFont="1" applyFill="1" applyBorder="1" applyAlignment="1" applyProtection="1">
      <alignment horizontal="right"/>
      <protection/>
    </xf>
    <xf numFmtId="4" fontId="23" fillId="33" borderId="13" xfId="0" applyNumberFormat="1" applyFont="1" applyFill="1" applyBorder="1" applyAlignment="1" applyProtection="1">
      <alignment/>
      <protection/>
    </xf>
    <xf numFmtId="0" fontId="23" fillId="33" borderId="0" xfId="0" applyFont="1" applyFill="1" applyBorder="1" applyAlignment="1" applyProtection="1">
      <alignment horizontal="center" vertical="top" wrapText="1"/>
      <protection/>
    </xf>
    <xf numFmtId="0" fontId="23" fillId="33" borderId="0" xfId="0" applyFont="1" applyFill="1" applyBorder="1" applyAlignment="1" applyProtection="1">
      <alignment vertical="top" wrapText="1"/>
      <protection/>
    </xf>
    <xf numFmtId="4" fontId="23" fillId="33" borderId="0" xfId="0" applyNumberFormat="1" applyFont="1" applyFill="1" applyBorder="1" applyAlignment="1" applyProtection="1">
      <alignment vertical="top" wrapText="1"/>
      <protection/>
    </xf>
    <xf numFmtId="4" fontId="23" fillId="33" borderId="0" xfId="0" applyNumberFormat="1" applyFont="1" applyFill="1" applyBorder="1" applyAlignment="1" applyProtection="1">
      <alignment/>
      <protection/>
    </xf>
    <xf numFmtId="4" fontId="23" fillId="33" borderId="15" xfId="0" applyNumberFormat="1" applyFont="1" applyFill="1" applyBorder="1" applyAlignment="1" applyProtection="1">
      <alignment vertical="center"/>
      <protection/>
    </xf>
    <xf numFmtId="4" fontId="27" fillId="33" borderId="15" xfId="0" applyNumberFormat="1" applyFont="1" applyFill="1" applyBorder="1" applyAlignment="1" applyProtection="1">
      <alignment vertical="center"/>
      <protection/>
    </xf>
    <xf numFmtId="4" fontId="23" fillId="33" borderId="16" xfId="0" applyNumberFormat="1" applyFont="1" applyFill="1" applyBorder="1" applyAlignment="1" applyProtection="1">
      <alignment vertical="center"/>
      <protection/>
    </xf>
    <xf numFmtId="4" fontId="28" fillId="35" borderId="13" xfId="0" applyNumberFormat="1" applyFont="1" applyFill="1" applyBorder="1" applyAlignment="1" applyProtection="1">
      <alignment horizontal="center" vertical="center" wrapText="1"/>
      <protection/>
    </xf>
    <xf numFmtId="0" fontId="23" fillId="33" borderId="13" xfId="0" applyFont="1" applyFill="1" applyBorder="1" applyAlignment="1" applyProtection="1">
      <alignment horizontal="left" vertical="top" wrapText="1"/>
      <protection/>
    </xf>
    <xf numFmtId="0" fontId="27" fillId="35" borderId="13" xfId="0" applyFont="1" applyFill="1" applyBorder="1" applyAlignment="1" applyProtection="1">
      <alignment horizontal="center" vertical="top" wrapText="1"/>
      <protection/>
    </xf>
    <xf numFmtId="0" fontId="27" fillId="35" borderId="13" xfId="0" applyFont="1" applyFill="1" applyBorder="1" applyAlignment="1" applyProtection="1">
      <alignment horizontal="left" vertical="top" wrapText="1"/>
      <protection/>
    </xf>
    <xf numFmtId="4" fontId="27" fillId="35" borderId="13" xfId="0" applyNumberFormat="1" applyFont="1" applyFill="1" applyBorder="1" applyAlignment="1" applyProtection="1">
      <alignment vertical="top" wrapText="1"/>
      <protection/>
    </xf>
    <xf numFmtId="0" fontId="28" fillId="33" borderId="0" xfId="0" applyFont="1" applyFill="1" applyAlignment="1" applyProtection="1">
      <alignment/>
      <protection/>
    </xf>
    <xf numFmtId="0" fontId="28" fillId="33" borderId="0" xfId="0" applyFont="1" applyFill="1" applyBorder="1" applyAlignment="1" applyProtection="1">
      <alignment/>
      <protection/>
    </xf>
    <xf numFmtId="0" fontId="27" fillId="33" borderId="0" xfId="0" applyFont="1" applyFill="1" applyAlignment="1" applyProtection="1">
      <alignment/>
      <protection/>
    </xf>
    <xf numFmtId="4" fontId="1" fillId="33" borderId="0" xfId="0" applyNumberFormat="1" applyFont="1" applyFill="1" applyAlignment="1" applyProtection="1">
      <alignment/>
      <protection/>
    </xf>
    <xf numFmtId="0" fontId="1" fillId="33" borderId="0" xfId="0" applyFont="1" applyFill="1" applyAlignment="1" applyProtection="1">
      <alignment horizontal="center"/>
      <protection locked="0"/>
    </xf>
    <xf numFmtId="3" fontId="1" fillId="33" borderId="0" xfId="0" applyNumberFormat="1" applyFont="1" applyFill="1" applyBorder="1" applyAlignment="1" applyProtection="1">
      <alignment/>
      <protection/>
    </xf>
    <xf numFmtId="0" fontId="1" fillId="33" borderId="15" xfId="0" applyFont="1" applyFill="1" applyBorder="1" applyAlignment="1" applyProtection="1">
      <alignment horizontal="center" vertical="top" wrapText="1"/>
      <protection/>
    </xf>
    <xf numFmtId="0" fontId="1" fillId="33" borderId="0" xfId="0" applyFont="1" applyFill="1" applyBorder="1" applyAlignment="1" applyProtection="1">
      <alignment vertical="center" wrapText="1"/>
      <protection/>
    </xf>
    <xf numFmtId="0" fontId="1" fillId="33" borderId="16" xfId="0" applyFont="1" applyFill="1" applyBorder="1" applyAlignment="1" applyProtection="1">
      <alignment horizontal="center" vertical="top" wrapText="1"/>
      <protection locked="0"/>
    </xf>
    <xf numFmtId="0" fontId="1" fillId="33" borderId="0" xfId="0" applyFont="1" applyFill="1" applyBorder="1" applyAlignment="1" applyProtection="1">
      <alignment horizontal="center" vertical="top" wrapText="1"/>
      <protection/>
    </xf>
    <xf numFmtId="0" fontId="1" fillId="33" borderId="15" xfId="0" applyFont="1" applyFill="1" applyBorder="1" applyAlignment="1" applyProtection="1">
      <alignment/>
      <protection/>
    </xf>
    <xf numFmtId="0" fontId="23" fillId="33" borderId="0" xfId="0" applyFont="1" applyFill="1" applyAlignment="1" applyProtection="1">
      <alignment/>
      <protection locked="0"/>
    </xf>
    <xf numFmtId="0" fontId="23" fillId="33" borderId="0" xfId="0" applyNumberFormat="1" applyFont="1" applyFill="1" applyAlignment="1" applyProtection="1">
      <alignment/>
      <protection locked="0"/>
    </xf>
    <xf numFmtId="4" fontId="23" fillId="33" borderId="0" xfId="0" applyNumberFormat="1" applyFont="1" applyFill="1" applyAlignment="1" applyProtection="1">
      <alignment/>
      <protection locked="0"/>
    </xf>
    <xf numFmtId="3" fontId="23" fillId="33" borderId="0" xfId="0" applyNumberFormat="1" applyFont="1" applyFill="1" applyAlignment="1" applyProtection="1">
      <alignment horizontal="center"/>
      <protection locked="0"/>
    </xf>
    <xf numFmtId="0" fontId="42" fillId="33" borderId="0" xfId="0" applyFont="1" applyFill="1" applyAlignment="1">
      <alignment/>
    </xf>
    <xf numFmtId="0" fontId="34" fillId="33" borderId="0" xfId="0" applyFont="1" applyFill="1" applyAlignment="1">
      <alignment/>
    </xf>
    <xf numFmtId="0" fontId="23" fillId="33" borderId="0" xfId="0" applyFont="1" applyFill="1" applyAlignment="1">
      <alignment/>
    </xf>
    <xf numFmtId="0" fontId="34" fillId="33" borderId="14" xfId="0" applyFont="1" applyFill="1" applyBorder="1" applyAlignment="1" applyProtection="1">
      <alignment/>
      <protection locked="0"/>
    </xf>
    <xf numFmtId="0" fontId="42" fillId="39" borderId="17" xfId="0" applyFont="1" applyFill="1" applyBorder="1" applyAlignment="1" applyProtection="1">
      <alignment horizontal="center"/>
      <protection locked="0"/>
    </xf>
    <xf numFmtId="164" fontId="34" fillId="33" borderId="18" xfId="0" applyNumberFormat="1" applyFont="1" applyFill="1" applyBorder="1" applyAlignment="1" applyProtection="1">
      <alignment horizontal="center"/>
      <protection locked="0"/>
    </xf>
    <xf numFmtId="0" fontId="34" fillId="33" borderId="13" xfId="0" applyFont="1" applyFill="1" applyBorder="1" applyAlignment="1" applyProtection="1">
      <alignment horizontal="center"/>
      <protection locked="0"/>
    </xf>
    <xf numFmtId="0" fontId="34" fillId="33" borderId="13" xfId="0" applyFont="1" applyFill="1" applyBorder="1" applyAlignment="1" applyProtection="1">
      <alignment/>
      <protection locked="0"/>
    </xf>
    <xf numFmtId="4" fontId="34" fillId="33" borderId="13" xfId="0" applyNumberFormat="1" applyFont="1" applyFill="1" applyBorder="1" applyAlignment="1" applyProtection="1">
      <alignment/>
      <protection locked="0"/>
    </xf>
    <xf numFmtId="4" fontId="34" fillId="33" borderId="13" xfId="0" applyNumberFormat="1" applyFont="1" applyFill="1" applyBorder="1" applyAlignment="1" applyProtection="1">
      <alignment/>
      <protection locked="0"/>
    </xf>
    <xf numFmtId="0" fontId="42" fillId="39" borderId="19" xfId="0" applyFont="1" applyFill="1" applyBorder="1" applyAlignment="1" applyProtection="1">
      <alignment/>
      <protection locked="0"/>
    </xf>
    <xf numFmtId="0" fontId="42" fillId="39" borderId="20" xfId="0" applyFont="1" applyFill="1" applyBorder="1" applyAlignment="1" applyProtection="1">
      <alignment/>
      <protection locked="0"/>
    </xf>
    <xf numFmtId="0" fontId="34" fillId="33" borderId="0" xfId="0" applyFont="1" applyFill="1" applyAlignment="1" applyProtection="1">
      <alignment/>
      <protection locked="0"/>
    </xf>
    <xf numFmtId="0" fontId="42" fillId="39" borderId="21" xfId="0" applyFont="1" applyFill="1" applyBorder="1" applyAlignment="1" applyProtection="1">
      <alignment horizontal="center"/>
      <protection locked="0"/>
    </xf>
    <xf numFmtId="0" fontId="42" fillId="33" borderId="22" xfId="0" applyFont="1" applyFill="1" applyBorder="1" applyAlignment="1" applyProtection="1">
      <alignment/>
      <protection locked="0"/>
    </xf>
    <xf numFmtId="0" fontId="42" fillId="33" borderId="23" xfId="0" applyFont="1" applyFill="1" applyBorder="1" applyAlignment="1" applyProtection="1">
      <alignment/>
      <protection locked="0"/>
    </xf>
    <xf numFmtId="0" fontId="42" fillId="39" borderId="24" xfId="0" applyFont="1" applyFill="1" applyBorder="1" applyAlignment="1" applyProtection="1">
      <alignment horizontal="center"/>
      <protection locked="0"/>
    </xf>
    <xf numFmtId="0" fontId="42" fillId="33" borderId="25" xfId="0" applyFont="1" applyFill="1" applyBorder="1" applyAlignment="1" applyProtection="1">
      <alignment/>
      <protection locked="0"/>
    </xf>
    <xf numFmtId="0" fontId="42" fillId="33" borderId="20" xfId="0" applyFont="1" applyFill="1" applyBorder="1" applyAlignment="1" applyProtection="1">
      <alignment/>
      <protection locked="0"/>
    </xf>
    <xf numFmtId="0" fontId="34" fillId="33" borderId="13" xfId="0" applyFont="1" applyFill="1" applyBorder="1" applyAlignment="1" applyProtection="1">
      <alignment/>
      <protection locked="0"/>
    </xf>
    <xf numFmtId="0" fontId="42" fillId="33" borderId="12" xfId="0" applyFont="1" applyFill="1" applyBorder="1" applyAlignment="1" applyProtection="1">
      <alignment/>
      <protection locked="0"/>
    </xf>
    <xf numFmtId="164" fontId="34" fillId="33" borderId="13" xfId="0" applyNumberFormat="1" applyFont="1" applyFill="1" applyBorder="1" applyAlignment="1" applyProtection="1">
      <alignment horizontal="center"/>
      <protection locked="0"/>
    </xf>
    <xf numFmtId="0" fontId="42" fillId="40" borderId="22" xfId="0" applyFont="1" applyFill="1" applyBorder="1" applyAlignment="1" applyProtection="1">
      <alignment/>
      <protection locked="0"/>
    </xf>
    <xf numFmtId="0" fontId="42" fillId="40" borderId="23" xfId="0" applyFont="1" applyFill="1" applyBorder="1" applyAlignment="1" applyProtection="1">
      <alignment/>
      <protection locked="0"/>
    </xf>
    <xf numFmtId="0" fontId="34" fillId="33" borderId="13" xfId="0" applyNumberFormat="1" applyFont="1" applyFill="1" applyBorder="1" applyAlignment="1" applyProtection="1">
      <alignment/>
      <protection locked="0"/>
    </xf>
    <xf numFmtId="0" fontId="42" fillId="40" borderId="25" xfId="0" applyFont="1" applyFill="1" applyBorder="1" applyAlignment="1" applyProtection="1">
      <alignment/>
      <protection locked="0"/>
    </xf>
    <xf numFmtId="0" fontId="42" fillId="40" borderId="20" xfId="0" applyFont="1" applyFill="1" applyBorder="1" applyAlignment="1" applyProtection="1">
      <alignment/>
      <protection locked="0"/>
    </xf>
    <xf numFmtId="0" fontId="42" fillId="40" borderId="26" xfId="0" applyFont="1" applyFill="1" applyBorder="1" applyAlignment="1" applyProtection="1">
      <alignment/>
      <protection locked="0"/>
    </xf>
    <xf numFmtId="0" fontId="42" fillId="40" borderId="27" xfId="0" applyFont="1" applyFill="1" applyBorder="1" applyAlignment="1" applyProtection="1">
      <alignment/>
      <protection locked="0"/>
    </xf>
    <xf numFmtId="0" fontId="42" fillId="33" borderId="28" xfId="0" applyFont="1" applyFill="1" applyBorder="1" applyAlignment="1" applyProtection="1">
      <alignment/>
      <protection locked="0"/>
    </xf>
    <xf numFmtId="0" fontId="42" fillId="33" borderId="27" xfId="0" applyFont="1" applyFill="1" applyBorder="1" applyAlignment="1" applyProtection="1">
      <alignment/>
      <protection locked="0"/>
    </xf>
    <xf numFmtId="0" fontId="42" fillId="33" borderId="29" xfId="0" applyFont="1" applyFill="1" applyBorder="1" applyAlignment="1" applyProtection="1">
      <alignment/>
      <protection locked="0"/>
    </xf>
    <xf numFmtId="0" fontId="42" fillId="33" borderId="10" xfId="0" applyFont="1" applyFill="1" applyBorder="1" applyAlignment="1" applyProtection="1">
      <alignment/>
      <protection locked="0"/>
    </xf>
    <xf numFmtId="0" fontId="34" fillId="33" borderId="0" xfId="0" applyNumberFormat="1" applyFont="1" applyFill="1" applyAlignment="1" applyProtection="1">
      <alignment/>
      <protection locked="0"/>
    </xf>
    <xf numFmtId="0" fontId="34" fillId="33" borderId="0" xfId="0" applyFont="1" applyFill="1" applyBorder="1" applyAlignment="1" applyProtection="1">
      <alignment horizontal="center"/>
      <protection locked="0"/>
    </xf>
    <xf numFmtId="4" fontId="34" fillId="33" borderId="0" xfId="0" applyNumberFormat="1" applyFont="1" applyFill="1" applyAlignment="1" applyProtection="1">
      <alignment/>
      <protection locked="0"/>
    </xf>
    <xf numFmtId="0" fontId="34" fillId="33" borderId="13" xfId="0" applyFont="1" applyFill="1" applyBorder="1" applyAlignment="1" applyProtection="1">
      <alignment wrapText="1"/>
      <protection locked="0"/>
    </xf>
    <xf numFmtId="0" fontId="34" fillId="33" borderId="0" xfId="0" applyFont="1" applyFill="1" applyBorder="1" applyAlignment="1" applyProtection="1">
      <alignment/>
      <protection locked="0"/>
    </xf>
    <xf numFmtId="3" fontId="34" fillId="33" borderId="0" xfId="0" applyNumberFormat="1" applyFont="1" applyFill="1" applyAlignment="1" applyProtection="1">
      <alignment horizontal="center"/>
      <protection locked="0"/>
    </xf>
    <xf numFmtId="0" fontId="42" fillId="33" borderId="0" xfId="0" applyFont="1" applyFill="1" applyAlignment="1" applyProtection="1">
      <alignment/>
      <protection locked="0"/>
    </xf>
    <xf numFmtId="0" fontId="34" fillId="33" borderId="13" xfId="0" applyFont="1" applyFill="1" applyBorder="1" applyAlignment="1" applyProtection="1">
      <alignment vertical="top" wrapText="1"/>
      <protection locked="0"/>
    </xf>
    <xf numFmtId="0" fontId="34" fillId="33" borderId="0" xfId="0" applyFont="1" applyFill="1" applyBorder="1" applyAlignment="1" applyProtection="1">
      <alignment vertical="top"/>
      <protection locked="0"/>
    </xf>
    <xf numFmtId="0" fontId="34" fillId="33" borderId="0" xfId="0" applyNumberFormat="1" applyFont="1" applyFill="1" applyAlignment="1" applyProtection="1">
      <alignment wrapText="1"/>
      <protection locked="0"/>
    </xf>
    <xf numFmtId="0" fontId="44" fillId="33" borderId="0" xfId="0" applyFont="1" applyFill="1" applyAlignment="1" applyProtection="1">
      <alignment/>
      <protection/>
    </xf>
    <xf numFmtId="0" fontId="42" fillId="33" borderId="0" xfId="0" applyFont="1" applyFill="1" applyAlignment="1" applyProtection="1">
      <alignment/>
      <protection/>
    </xf>
    <xf numFmtId="0" fontId="17" fillId="33" borderId="0" xfId="0" applyFont="1" applyFill="1" applyAlignment="1" applyProtection="1">
      <alignment horizontal="right" vertical="center"/>
      <protection/>
    </xf>
    <xf numFmtId="0" fontId="45" fillId="33" borderId="0" xfId="0" applyNumberFormat="1" applyFont="1" applyFill="1" applyAlignment="1" applyProtection="1">
      <alignment horizontal="center"/>
      <protection locked="0"/>
    </xf>
    <xf numFmtId="0" fontId="45" fillId="33" borderId="0" xfId="0" applyFont="1" applyFill="1" applyAlignment="1" applyProtection="1">
      <alignment horizontal="center"/>
      <protection/>
    </xf>
    <xf numFmtId="4" fontId="34" fillId="33" borderId="0" xfId="0" applyNumberFormat="1" applyFont="1" applyFill="1" applyAlignment="1" applyProtection="1">
      <alignment/>
      <protection/>
    </xf>
    <xf numFmtId="0" fontId="35" fillId="33" borderId="0" xfId="0" applyFont="1" applyFill="1" applyAlignment="1" applyProtection="1">
      <alignment horizontal="right" vertical="center"/>
      <protection/>
    </xf>
    <xf numFmtId="0" fontId="46" fillId="33" borderId="0" xfId="0" applyNumberFormat="1" applyFont="1" applyFill="1" applyAlignment="1" applyProtection="1">
      <alignment horizontal="center"/>
      <protection/>
    </xf>
    <xf numFmtId="0" fontId="46" fillId="33" borderId="0" xfId="0" applyFont="1" applyFill="1" applyAlignment="1" applyProtection="1">
      <alignment horizontal="center"/>
      <protection/>
    </xf>
    <xf numFmtId="4" fontId="46" fillId="33" borderId="0" xfId="0" applyNumberFormat="1" applyFont="1" applyFill="1" applyAlignment="1" applyProtection="1">
      <alignment horizontal="center"/>
      <protection/>
    </xf>
    <xf numFmtId="3" fontId="46" fillId="33" borderId="0" xfId="0" applyNumberFormat="1" applyFont="1" applyFill="1" applyAlignment="1" applyProtection="1">
      <alignment horizontal="center"/>
      <protection/>
    </xf>
    <xf numFmtId="0" fontId="46" fillId="33" borderId="0" xfId="0" applyFont="1" applyFill="1" applyAlignment="1" applyProtection="1">
      <alignment/>
      <protection/>
    </xf>
    <xf numFmtId="0" fontId="28" fillId="33" borderId="0" xfId="0" applyFont="1" applyFill="1" applyAlignment="1">
      <alignment/>
    </xf>
    <xf numFmtId="0" fontId="27" fillId="33" borderId="0" xfId="0" applyFont="1" applyFill="1" applyAlignment="1">
      <alignment/>
    </xf>
    <xf numFmtId="0" fontId="28" fillId="35" borderId="0" xfId="0" applyFont="1" applyFill="1" applyBorder="1" applyAlignment="1" applyProtection="1">
      <alignment horizontal="center" vertical="center" wrapText="1"/>
      <protection/>
    </xf>
    <xf numFmtId="4" fontId="28" fillId="35" borderId="0" xfId="0" applyNumberFormat="1" applyFont="1" applyFill="1" applyBorder="1" applyAlignment="1" applyProtection="1">
      <alignment horizontal="center" vertical="center" wrapText="1"/>
      <protection/>
    </xf>
    <xf numFmtId="3" fontId="28" fillId="35" borderId="0" xfId="0" applyNumberFormat="1" applyFont="1" applyFill="1" applyBorder="1" applyAlignment="1" applyProtection="1">
      <alignment horizontal="center" vertical="center" wrapText="1"/>
      <protection/>
    </xf>
    <xf numFmtId="49" fontId="23" fillId="33" borderId="0" xfId="0" applyNumberFormat="1" applyFont="1" applyFill="1" applyBorder="1" applyAlignment="1" applyProtection="1">
      <alignment vertical="top" wrapText="1"/>
      <protection locked="0"/>
    </xf>
    <xf numFmtId="165" fontId="23" fillId="33" borderId="0" xfId="0" applyNumberFormat="1" applyFont="1" applyFill="1" applyBorder="1" applyAlignment="1" applyProtection="1">
      <alignment vertical="top"/>
      <protection locked="0"/>
    </xf>
    <xf numFmtId="4" fontId="23" fillId="33" borderId="0" xfId="0" applyNumberFormat="1" applyFont="1" applyFill="1" applyBorder="1" applyAlignment="1" applyProtection="1">
      <alignment vertical="top"/>
      <protection locked="0"/>
    </xf>
    <xf numFmtId="3" fontId="23" fillId="33" borderId="0" xfId="0" applyNumberFormat="1" applyFont="1" applyFill="1" applyBorder="1" applyAlignment="1" applyProtection="1">
      <alignment horizontal="center" vertical="top"/>
      <protection locked="0"/>
    </xf>
    <xf numFmtId="49" fontId="23" fillId="33" borderId="0" xfId="66" applyNumberFormat="1" applyFont="1" applyFill="1" applyBorder="1">
      <alignment/>
      <protection/>
    </xf>
    <xf numFmtId="0" fontId="23" fillId="33" borderId="0" xfId="66" applyFont="1" applyFill="1" applyBorder="1">
      <alignment/>
      <protection/>
    </xf>
    <xf numFmtId="3" fontId="23" fillId="33" borderId="0" xfId="66" applyNumberFormat="1" applyFont="1" applyFill="1" applyBorder="1">
      <alignment/>
      <protection/>
    </xf>
    <xf numFmtId="0" fontId="23" fillId="33" borderId="0" xfId="66" applyFont="1" applyFill="1">
      <alignment/>
      <protection/>
    </xf>
    <xf numFmtId="49" fontId="27" fillId="41" borderId="13" xfId="66" applyNumberFormat="1" applyFont="1" applyFill="1" applyBorder="1" applyAlignment="1">
      <alignment horizontal="center" vertical="center" wrapText="1"/>
      <protection/>
    </xf>
    <xf numFmtId="0" fontId="27" fillId="41" borderId="13" xfId="66" applyFont="1" applyFill="1" applyBorder="1" applyAlignment="1">
      <alignment horizontal="center" vertical="center" wrapText="1"/>
      <protection/>
    </xf>
    <xf numFmtId="3" fontId="27" fillId="41" borderId="13" xfId="66" applyNumberFormat="1" applyFont="1" applyFill="1" applyBorder="1" applyAlignment="1">
      <alignment horizontal="center" vertical="center" wrapText="1"/>
      <protection/>
    </xf>
    <xf numFmtId="0" fontId="27" fillId="33" borderId="0" xfId="66" applyFont="1" applyFill="1" applyAlignment="1">
      <alignment vertical="center"/>
      <protection/>
    </xf>
    <xf numFmtId="49" fontId="23" fillId="33" borderId="13" xfId="66" applyNumberFormat="1" applyFont="1" applyFill="1" applyBorder="1" applyAlignment="1">
      <alignment vertical="top"/>
      <protection/>
    </xf>
    <xf numFmtId="0" fontId="23" fillId="33" borderId="13" xfId="66" applyFont="1" applyFill="1" applyBorder="1" applyAlignment="1">
      <alignment vertical="top"/>
      <protection/>
    </xf>
    <xf numFmtId="0" fontId="49" fillId="33" borderId="13" xfId="66" applyFont="1" applyFill="1" applyBorder="1" applyAlignment="1">
      <alignment vertical="top"/>
      <protection/>
    </xf>
    <xf numFmtId="3" fontId="23" fillId="33" borderId="13" xfId="66" applyNumberFormat="1" applyFont="1" applyFill="1" applyBorder="1" applyAlignment="1">
      <alignment vertical="top"/>
      <protection/>
    </xf>
    <xf numFmtId="0" fontId="23" fillId="0" borderId="0" xfId="66" applyFont="1" applyFill="1">
      <alignment/>
      <protection/>
    </xf>
    <xf numFmtId="0" fontId="23" fillId="33" borderId="13" xfId="66" applyFont="1" applyFill="1" applyBorder="1" applyAlignment="1">
      <alignment vertical="top" wrapText="1"/>
      <protection/>
    </xf>
    <xf numFmtId="49" fontId="23" fillId="0" borderId="13" xfId="66" applyNumberFormat="1" applyFont="1" applyFill="1" applyBorder="1" applyAlignment="1">
      <alignment vertical="top"/>
      <protection/>
    </xf>
    <xf numFmtId="0" fontId="23" fillId="0" borderId="13" xfId="66" applyFont="1" applyFill="1" applyBorder="1" applyAlignment="1">
      <alignment vertical="top"/>
      <protection/>
    </xf>
    <xf numFmtId="0" fontId="49" fillId="0" borderId="13" xfId="66" applyFont="1" applyFill="1" applyBorder="1" applyAlignment="1">
      <alignment vertical="top"/>
      <protection/>
    </xf>
    <xf numFmtId="0" fontId="50" fillId="0" borderId="13" xfId="36" applyNumberFormat="1" applyFont="1" applyFill="1" applyBorder="1" applyAlignment="1" applyProtection="1">
      <alignment vertical="top"/>
      <protection/>
    </xf>
    <xf numFmtId="3" fontId="23" fillId="0" borderId="13" xfId="66" applyNumberFormat="1" applyFont="1" applyFill="1" applyBorder="1" applyAlignment="1">
      <alignment vertical="top"/>
      <protection/>
    </xf>
    <xf numFmtId="0" fontId="49" fillId="33" borderId="13" xfId="66" applyFont="1" applyFill="1" applyBorder="1" applyAlignment="1">
      <alignment vertical="top" wrapText="1"/>
      <protection/>
    </xf>
    <xf numFmtId="3" fontId="23" fillId="33" borderId="13" xfId="66" applyNumberFormat="1" applyFont="1" applyFill="1" applyBorder="1" applyAlignment="1">
      <alignment vertical="top" wrapText="1"/>
      <protection/>
    </xf>
    <xf numFmtId="0" fontId="50" fillId="33" borderId="13" xfId="36" applyNumberFormat="1" applyFont="1" applyFill="1" applyBorder="1" applyAlignment="1" applyProtection="1">
      <alignment vertical="top"/>
      <protection/>
    </xf>
    <xf numFmtId="49" fontId="23" fillId="33" borderId="13" xfId="66" applyNumberFormat="1" applyFont="1" applyFill="1" applyBorder="1">
      <alignment/>
      <protection/>
    </xf>
    <xf numFmtId="0" fontId="23" fillId="33" borderId="13" xfId="66" applyFont="1" applyFill="1" applyBorder="1">
      <alignment/>
      <protection/>
    </xf>
    <xf numFmtId="3" fontId="23" fillId="33" borderId="13" xfId="66" applyNumberFormat="1" applyFont="1" applyFill="1" applyBorder="1">
      <alignment/>
      <protection/>
    </xf>
    <xf numFmtId="0" fontId="23" fillId="33" borderId="13" xfId="0" applyFont="1" applyFill="1" applyBorder="1" applyAlignment="1">
      <alignment/>
    </xf>
    <xf numFmtId="0" fontId="50" fillId="33" borderId="13" xfId="36" applyNumberFormat="1" applyFont="1" applyFill="1" applyBorder="1" applyAlignment="1" applyProtection="1">
      <alignment/>
      <protection/>
    </xf>
    <xf numFmtId="0" fontId="23" fillId="33" borderId="13" xfId="66" applyFont="1" applyFill="1" applyBorder="1" applyAlignment="1">
      <alignment wrapText="1"/>
      <protection/>
    </xf>
    <xf numFmtId="3" fontId="23" fillId="33" borderId="13" xfId="66" applyNumberFormat="1" applyFont="1" applyFill="1" applyBorder="1" applyAlignment="1">
      <alignment wrapText="1"/>
      <protection/>
    </xf>
    <xf numFmtId="49" fontId="49" fillId="33" borderId="0" xfId="61" applyNumberFormat="1" applyFont="1" applyFill="1" applyAlignment="1">
      <alignment/>
      <protection/>
    </xf>
    <xf numFmtId="0" fontId="49" fillId="33" borderId="0" xfId="61" applyFont="1" applyFill="1" applyAlignment="1">
      <alignment/>
      <protection/>
    </xf>
    <xf numFmtId="3" fontId="49" fillId="33" borderId="0" xfId="61" applyNumberFormat="1" applyFont="1" applyFill="1" applyAlignment="1">
      <alignment/>
      <protection/>
    </xf>
    <xf numFmtId="164" fontId="49" fillId="33" borderId="0" xfId="61" applyNumberFormat="1" applyFont="1" applyFill="1" applyAlignment="1">
      <alignment/>
      <protection/>
    </xf>
    <xf numFmtId="0" fontId="49" fillId="0" borderId="0" xfId="0" applyNumberFormat="1" applyFont="1" applyAlignment="1">
      <alignment vertical="top"/>
    </xf>
    <xf numFmtId="0" fontId="49" fillId="0" borderId="0" xfId="0" applyFont="1" applyAlignment="1">
      <alignment vertical="top"/>
    </xf>
    <xf numFmtId="49" fontId="51" fillId="41" borderId="13" xfId="61" applyNumberFormat="1" applyFont="1" applyFill="1" applyBorder="1" applyAlignment="1">
      <alignment horizontal="center" vertical="center" wrapText="1"/>
      <protection/>
    </xf>
    <xf numFmtId="0" fontId="51" fillId="41" borderId="13" xfId="61" applyFont="1" applyFill="1" applyBorder="1" applyAlignment="1">
      <alignment horizontal="center" vertical="center" wrapText="1"/>
      <protection/>
    </xf>
    <xf numFmtId="3" fontId="51" fillId="41" borderId="13" xfId="61" applyNumberFormat="1" applyFont="1" applyFill="1" applyBorder="1" applyAlignment="1">
      <alignment horizontal="center" vertical="center" wrapText="1"/>
      <protection/>
    </xf>
    <xf numFmtId="164" fontId="51" fillId="41" borderId="13" xfId="61" applyNumberFormat="1" applyFont="1" applyFill="1" applyBorder="1" applyAlignment="1">
      <alignment horizontal="center" vertical="center" wrapText="1"/>
      <protection/>
    </xf>
    <xf numFmtId="0" fontId="49" fillId="0" borderId="0" xfId="0" applyFont="1" applyAlignment="1">
      <alignment horizontal="center" vertical="center"/>
    </xf>
    <xf numFmtId="0" fontId="49" fillId="35" borderId="13" xfId="61" applyFont="1" applyFill="1" applyBorder="1" applyAlignment="1">
      <alignment/>
      <protection/>
    </xf>
    <xf numFmtId="0" fontId="49" fillId="33" borderId="13" xfId="61" applyFont="1" applyFill="1" applyBorder="1" applyAlignment="1">
      <alignment wrapText="1"/>
      <protection/>
    </xf>
    <xf numFmtId="3" fontId="49" fillId="33" borderId="13" xfId="61" applyNumberFormat="1" applyFont="1" applyFill="1" applyBorder="1" applyAlignment="1">
      <alignment/>
      <protection/>
    </xf>
    <xf numFmtId="164" fontId="49" fillId="33" borderId="13" xfId="61" applyNumberFormat="1" applyFont="1" applyFill="1" applyBorder="1" applyAlignment="1">
      <alignment vertical="top"/>
      <protection/>
    </xf>
    <xf numFmtId="49" fontId="49" fillId="33" borderId="13" xfId="61" applyNumberFormat="1" applyFont="1" applyFill="1" applyBorder="1" applyAlignment="1">
      <alignment vertical="top"/>
      <protection/>
    </xf>
    <xf numFmtId="0" fontId="49" fillId="33" borderId="13" xfId="61" applyFont="1" applyFill="1" applyBorder="1" applyAlignment="1">
      <alignment vertical="top"/>
      <protection/>
    </xf>
    <xf numFmtId="49" fontId="49" fillId="0" borderId="13" xfId="0" applyNumberFormat="1" applyFont="1" applyBorder="1" applyAlignment="1">
      <alignment vertical="top"/>
    </xf>
    <xf numFmtId="0" fontId="49" fillId="0" borderId="13" xfId="0" applyFont="1" applyBorder="1" applyAlignment="1">
      <alignment vertical="top"/>
    </xf>
    <xf numFmtId="0" fontId="49" fillId="35" borderId="13" xfId="0" applyFont="1" applyFill="1" applyBorder="1" applyAlignment="1">
      <alignment vertical="top"/>
    </xf>
    <xf numFmtId="0" fontId="49" fillId="33" borderId="13" xfId="61" applyNumberFormat="1" applyFont="1" applyFill="1" applyBorder="1" applyAlignment="1">
      <alignment vertical="top"/>
      <protection/>
    </xf>
    <xf numFmtId="49" fontId="49" fillId="33" borderId="13" xfId="61" applyNumberFormat="1" applyFont="1" applyFill="1" applyBorder="1" applyAlignment="1">
      <alignment/>
      <protection/>
    </xf>
    <xf numFmtId="164" fontId="49" fillId="33" borderId="13" xfId="61" applyNumberFormat="1" applyFont="1" applyFill="1" applyBorder="1" applyAlignment="1">
      <alignment/>
      <protection/>
    </xf>
    <xf numFmtId="0" fontId="49" fillId="33" borderId="13" xfId="61" applyFont="1" applyFill="1" applyBorder="1" applyAlignment="1">
      <alignment vertical="top" wrapText="1"/>
      <protection/>
    </xf>
    <xf numFmtId="3" fontId="49" fillId="33" borderId="13" xfId="61" applyNumberFormat="1" applyFont="1" applyFill="1" applyBorder="1" applyAlignment="1">
      <alignment vertical="top"/>
      <protection/>
    </xf>
    <xf numFmtId="3" fontId="49" fillId="0" borderId="13" xfId="61" applyNumberFormat="1" applyFont="1" applyFill="1" applyBorder="1" applyAlignment="1">
      <alignment/>
      <protection/>
    </xf>
    <xf numFmtId="49" fontId="23" fillId="0" borderId="13" xfId="66" applyNumberFormat="1" applyFont="1" applyFill="1" applyBorder="1">
      <alignment/>
      <protection/>
    </xf>
    <xf numFmtId="0" fontId="49" fillId="0" borderId="13" xfId="0" applyFont="1" applyBorder="1" applyAlignment="1">
      <alignment wrapText="1"/>
    </xf>
    <xf numFmtId="3" fontId="49" fillId="0" borderId="13" xfId="0" applyNumberFormat="1" applyFont="1" applyBorder="1" applyAlignment="1">
      <alignment/>
    </xf>
    <xf numFmtId="0" fontId="49" fillId="33" borderId="13" xfId="61" applyFont="1" applyFill="1" applyBorder="1" applyAlignment="1">
      <alignment/>
      <protection/>
    </xf>
    <xf numFmtId="0" fontId="49" fillId="0" borderId="13" xfId="0" applyNumberFormat="1" applyFont="1" applyBorder="1" applyAlignment="1">
      <alignment vertical="top"/>
    </xf>
    <xf numFmtId="0" fontId="18" fillId="35" borderId="0" xfId="0" applyFont="1" applyFill="1" applyAlignment="1">
      <alignment/>
    </xf>
    <xf numFmtId="0" fontId="18" fillId="0" borderId="0" xfId="0" applyFont="1" applyAlignment="1">
      <alignment/>
    </xf>
    <xf numFmtId="0" fontId="0" fillId="33" borderId="0" xfId="0" applyFont="1" applyFill="1" applyAlignment="1">
      <alignment vertical="top"/>
    </xf>
    <xf numFmtId="0" fontId="53" fillId="33" borderId="0" xfId="0" applyFont="1" applyFill="1" applyAlignment="1">
      <alignment vertical="top"/>
    </xf>
    <xf numFmtId="0" fontId="53" fillId="33" borderId="0" xfId="0" applyFont="1" applyFill="1" applyAlignment="1">
      <alignment vertical="top" wrapText="1"/>
    </xf>
    <xf numFmtId="0" fontId="55" fillId="33" borderId="0" xfId="0" applyFont="1" applyFill="1" applyAlignment="1">
      <alignment vertical="top"/>
    </xf>
    <xf numFmtId="168" fontId="55" fillId="37" borderId="13" xfId="0" applyNumberFormat="1" applyFont="1" applyFill="1" applyBorder="1" applyAlignment="1" applyProtection="1">
      <alignment horizontal="left" vertical="top"/>
      <protection locked="0"/>
    </xf>
    <xf numFmtId="4" fontId="55" fillId="37" borderId="13" xfId="0" applyNumberFormat="1" applyFont="1" applyFill="1" applyBorder="1" applyAlignment="1" applyProtection="1">
      <alignment horizontal="left" vertical="top"/>
      <protection locked="0"/>
    </xf>
    <xf numFmtId="0" fontId="55" fillId="37" borderId="13" xfId="0" applyFont="1" applyFill="1" applyBorder="1" applyAlignment="1" applyProtection="1">
      <alignment vertical="top"/>
      <protection locked="0"/>
    </xf>
    <xf numFmtId="0" fontId="49" fillId="33" borderId="0" xfId="0" applyFont="1" applyFill="1" applyAlignment="1">
      <alignment vertical="top" wrapText="1"/>
    </xf>
    <xf numFmtId="0" fontId="18" fillId="33" borderId="0" xfId="0" applyFont="1" applyFill="1" applyAlignment="1">
      <alignment vertical="top"/>
    </xf>
    <xf numFmtId="0" fontId="53" fillId="33" borderId="30" xfId="0" applyFont="1" applyFill="1" applyBorder="1" applyAlignment="1">
      <alignment vertical="top"/>
    </xf>
    <xf numFmtId="0" fontId="53" fillId="33" borderId="31" xfId="0" applyFont="1" applyFill="1" applyBorder="1" applyAlignment="1">
      <alignment vertical="top"/>
    </xf>
    <xf numFmtId="0" fontId="13" fillId="33" borderId="0" xfId="0" applyFont="1" applyFill="1" applyAlignment="1">
      <alignment vertical="top"/>
    </xf>
    <xf numFmtId="0" fontId="18" fillId="33" borderId="0" xfId="0" applyFont="1" applyFill="1" applyAlignment="1">
      <alignment horizontal="left" vertical="top"/>
    </xf>
    <xf numFmtId="0" fontId="53" fillId="33" borderId="32" xfId="0" applyFont="1" applyFill="1" applyBorder="1" applyAlignment="1">
      <alignment vertical="top"/>
    </xf>
    <xf numFmtId="0" fontId="53" fillId="33" borderId="33" xfId="0" applyFont="1" applyFill="1" applyBorder="1" applyAlignment="1">
      <alignment vertical="top"/>
    </xf>
    <xf numFmtId="0" fontId="18" fillId="33" borderId="0" xfId="0" applyFont="1" applyFill="1" applyAlignment="1">
      <alignment horizontal="right" vertical="top"/>
    </xf>
    <xf numFmtId="168" fontId="0" fillId="33" borderId="0" xfId="0" applyNumberFormat="1" applyFont="1" applyFill="1" applyAlignment="1">
      <alignment horizontal="left" vertical="top"/>
    </xf>
    <xf numFmtId="0" fontId="53" fillId="33" borderId="34" xfId="0" applyFont="1" applyFill="1" applyBorder="1" applyAlignment="1">
      <alignment vertical="top"/>
    </xf>
    <xf numFmtId="0" fontId="53" fillId="33" borderId="35" xfId="0" applyFont="1" applyFill="1" applyBorder="1" applyAlignment="1">
      <alignment vertical="top"/>
    </xf>
    <xf numFmtId="0" fontId="0" fillId="33" borderId="16" xfId="0" applyFont="1" applyFill="1" applyBorder="1" applyAlignment="1" applyProtection="1">
      <alignment horizontal="left" wrapText="1"/>
      <protection locked="0"/>
    </xf>
    <xf numFmtId="0" fontId="0" fillId="33" borderId="16" xfId="0" applyFont="1" applyFill="1" applyBorder="1" applyAlignment="1">
      <alignment vertical="top"/>
    </xf>
    <xf numFmtId="0" fontId="51" fillId="33" borderId="13" xfId="0" applyFont="1" applyFill="1" applyBorder="1" applyAlignment="1">
      <alignment vertical="top" wrapText="1"/>
    </xf>
    <xf numFmtId="0" fontId="53" fillId="33" borderId="0" xfId="0" applyFont="1" applyFill="1" applyBorder="1" applyAlignment="1">
      <alignment vertical="top"/>
    </xf>
    <xf numFmtId="0" fontId="53" fillId="33" borderId="36" xfId="0" applyFont="1" applyFill="1" applyBorder="1" applyAlignment="1">
      <alignment vertical="top"/>
    </xf>
    <xf numFmtId="0" fontId="0" fillId="33" borderId="0" xfId="0" applyFont="1" applyFill="1" applyBorder="1" applyAlignment="1">
      <alignment vertical="top"/>
    </xf>
    <xf numFmtId="0" fontId="0" fillId="33" borderId="16" xfId="0" applyFont="1" applyFill="1" applyBorder="1" applyAlignment="1">
      <alignment wrapText="1"/>
    </xf>
    <xf numFmtId="0" fontId="53" fillId="33" borderId="37" xfId="0" applyFont="1" applyFill="1" applyBorder="1" applyAlignment="1">
      <alignment vertical="top"/>
    </xf>
    <xf numFmtId="0" fontId="0" fillId="33" borderId="0" xfId="0" applyFont="1" applyFill="1" applyBorder="1" applyAlignment="1">
      <alignment vertical="top" wrapText="1"/>
    </xf>
    <xf numFmtId="0" fontId="8" fillId="33" borderId="0" xfId="53" applyFont="1" applyFill="1" applyAlignment="1">
      <alignment vertical="top"/>
      <protection/>
    </xf>
    <xf numFmtId="0" fontId="13" fillId="35" borderId="13" xfId="53" applyFont="1" applyFill="1" applyBorder="1" applyAlignment="1">
      <alignment horizontal="center" vertical="top"/>
      <protection/>
    </xf>
    <xf numFmtId="0" fontId="1" fillId="42" borderId="13" xfId="53" applyFont="1" applyFill="1" applyBorder="1" applyAlignment="1">
      <alignment vertical="top"/>
      <protection/>
    </xf>
    <xf numFmtId="0" fontId="1" fillId="43" borderId="13" xfId="53" applyFont="1" applyFill="1" applyBorder="1" applyAlignment="1" applyProtection="1">
      <alignment vertical="top"/>
      <protection locked="0"/>
    </xf>
    <xf numFmtId="0" fontId="1" fillId="43" borderId="13" xfId="53" applyFill="1" applyBorder="1" applyAlignment="1" applyProtection="1">
      <alignment vertical="top"/>
      <protection locked="0"/>
    </xf>
    <xf numFmtId="49" fontId="0" fillId="33" borderId="0" xfId="0" applyNumberFormat="1" applyFont="1" applyFill="1" applyBorder="1" applyAlignment="1" applyProtection="1">
      <alignment vertical="top" wrapText="1"/>
      <protection locked="0"/>
    </xf>
    <xf numFmtId="0" fontId="8" fillId="33" borderId="0" xfId="53" applyFont="1" applyFill="1" applyBorder="1" applyAlignment="1">
      <alignment horizontal="center" vertical="top" wrapText="1"/>
      <protection/>
    </xf>
    <xf numFmtId="0" fontId="1" fillId="33" borderId="0" xfId="53" applyFont="1" applyFill="1" applyBorder="1" applyAlignment="1">
      <alignment horizontal="center" vertical="center"/>
      <protection/>
    </xf>
    <xf numFmtId="164" fontId="1" fillId="33" borderId="0" xfId="53" applyNumberFormat="1" applyFont="1" applyFill="1" applyBorder="1" applyAlignment="1">
      <alignment horizontal="center" vertical="center"/>
      <protection/>
    </xf>
    <xf numFmtId="164" fontId="1" fillId="0" borderId="0" xfId="53" applyNumberFormat="1" applyFont="1" applyFill="1" applyBorder="1" applyAlignment="1">
      <alignment horizontal="center" vertical="center"/>
      <protection/>
    </xf>
    <xf numFmtId="0" fontId="8" fillId="33" borderId="0" xfId="53" applyFont="1" applyFill="1" applyBorder="1" applyAlignment="1" applyProtection="1">
      <alignment horizontal="center"/>
      <protection/>
    </xf>
    <xf numFmtId="0" fontId="8" fillId="33" borderId="0" xfId="0" applyFont="1" applyFill="1" applyBorder="1" applyAlignment="1" applyProtection="1">
      <alignment horizontal="center"/>
      <protection/>
    </xf>
    <xf numFmtId="2" fontId="26" fillId="38" borderId="0" xfId="0" applyNumberFormat="1" applyFont="1" applyFill="1" applyBorder="1" applyAlignment="1" applyProtection="1">
      <alignment horizontal="center"/>
      <protection/>
    </xf>
    <xf numFmtId="165" fontId="26" fillId="38" borderId="0" xfId="0" applyNumberFormat="1" applyFont="1" applyFill="1" applyBorder="1" applyAlignment="1" applyProtection="1">
      <alignment horizontal="center"/>
      <protection/>
    </xf>
    <xf numFmtId="0" fontId="11" fillId="33" borderId="13" xfId="53" applyNumberFormat="1" applyFont="1" applyFill="1" applyBorder="1" applyAlignment="1" applyProtection="1">
      <alignment/>
      <protection locked="0"/>
    </xf>
    <xf numFmtId="0" fontId="10" fillId="33" borderId="38" xfId="53" applyNumberFormat="1" applyFont="1" applyFill="1" applyBorder="1" applyAlignment="1" applyProtection="1">
      <alignment vertical="center" wrapText="1"/>
      <protection/>
    </xf>
    <xf numFmtId="0" fontId="1" fillId="33" borderId="0" xfId="53" applyNumberFormat="1" applyFont="1" applyFill="1" applyBorder="1" applyAlignment="1" applyProtection="1">
      <alignment/>
      <protection/>
    </xf>
    <xf numFmtId="0" fontId="1" fillId="33" borderId="0" xfId="53" applyNumberFormat="1" applyFont="1" applyFill="1" applyBorder="1" applyAlignment="1" applyProtection="1">
      <alignment vertical="top" wrapText="1"/>
      <protection/>
    </xf>
    <xf numFmtId="0" fontId="1" fillId="33" borderId="0" xfId="0" applyFont="1" applyFill="1" applyBorder="1" applyAlignment="1" applyProtection="1">
      <alignment vertical="top" wrapText="1"/>
      <protection/>
    </xf>
    <xf numFmtId="0" fontId="36" fillId="35" borderId="39" xfId="0" applyFont="1" applyFill="1" applyBorder="1" applyAlignment="1" applyProtection="1">
      <alignment horizontal="center" vertical="center" wrapText="1"/>
      <protection/>
    </xf>
    <xf numFmtId="4" fontId="6" fillId="33" borderId="40" xfId="0" applyNumberFormat="1" applyFont="1" applyFill="1" applyBorder="1" applyAlignment="1" applyProtection="1">
      <alignment/>
      <protection/>
    </xf>
    <xf numFmtId="4" fontId="6" fillId="37" borderId="40" xfId="0" applyNumberFormat="1" applyFont="1" applyFill="1" applyBorder="1" applyAlignment="1" applyProtection="1">
      <alignment horizontal="right" vertical="center"/>
      <protection/>
    </xf>
    <xf numFmtId="4" fontId="6" fillId="33" borderId="41" xfId="0" applyNumberFormat="1" applyFont="1" applyFill="1" applyBorder="1" applyAlignment="1" applyProtection="1">
      <alignment/>
      <protection/>
    </xf>
    <xf numFmtId="0" fontId="13" fillId="35" borderId="13" xfId="0" applyFont="1" applyFill="1" applyBorder="1" applyAlignment="1" applyProtection="1">
      <alignment horizontal="left"/>
      <protection/>
    </xf>
    <xf numFmtId="0" fontId="23" fillId="33" borderId="13" xfId="0" applyFont="1" applyFill="1" applyBorder="1" applyAlignment="1" applyProtection="1">
      <alignment vertical="center"/>
      <protection/>
    </xf>
    <xf numFmtId="0" fontId="23" fillId="33" borderId="13" xfId="0" applyFont="1" applyFill="1" applyBorder="1" applyAlignment="1" applyProtection="1">
      <alignment horizontal="left" vertical="center"/>
      <protection/>
    </xf>
    <xf numFmtId="0" fontId="23" fillId="33" borderId="13" xfId="0" applyFont="1" applyFill="1" applyBorder="1" applyAlignment="1" applyProtection="1">
      <alignment vertical="center" wrapText="1"/>
      <protection/>
    </xf>
    <xf numFmtId="0" fontId="23" fillId="33" borderId="13" xfId="0" applyFont="1" applyFill="1" applyBorder="1" applyAlignment="1" applyProtection="1">
      <alignment horizontal="left" vertical="center" wrapText="1"/>
      <protection/>
    </xf>
    <xf numFmtId="4" fontId="41" fillId="33" borderId="0" xfId="0" applyNumberFormat="1" applyFont="1" applyFill="1" applyBorder="1" applyAlignment="1" applyProtection="1">
      <alignment horizontal="left" vertical="top" wrapText="1"/>
      <protection/>
    </xf>
    <xf numFmtId="3" fontId="1" fillId="33" borderId="16" xfId="0" applyNumberFormat="1" applyFont="1" applyFill="1" applyBorder="1" applyAlignment="1" applyProtection="1">
      <alignment horizontal="center"/>
      <protection locked="0"/>
    </xf>
    <xf numFmtId="0" fontId="1" fillId="33" borderId="15"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protection/>
    </xf>
    <xf numFmtId="2" fontId="43" fillId="38" borderId="0" xfId="0" applyNumberFormat="1" applyFont="1" applyFill="1" applyBorder="1" applyAlignment="1" applyProtection="1">
      <alignment horizontal="center"/>
      <protection/>
    </xf>
    <xf numFmtId="165" fontId="43" fillId="38" borderId="0" xfId="0" applyNumberFormat="1" applyFont="1" applyFill="1" applyBorder="1" applyAlignment="1" applyProtection="1">
      <alignment horizontal="center"/>
      <protection/>
    </xf>
    <xf numFmtId="0" fontId="47" fillId="44" borderId="13" xfId="0" applyFont="1" applyFill="1" applyBorder="1" applyAlignment="1" applyProtection="1">
      <alignment horizontal="center" vertical="center" wrapText="1"/>
      <protection/>
    </xf>
    <xf numFmtId="0" fontId="53" fillId="33" borderId="16" xfId="0" applyFont="1" applyFill="1" applyBorder="1" applyAlignment="1">
      <alignment horizontal="center" vertical="center" wrapText="1"/>
    </xf>
    <xf numFmtId="0" fontId="54" fillId="35" borderId="0" xfId="0" applyFont="1" applyFill="1" applyBorder="1" applyAlignment="1">
      <alignment horizontal="center" vertical="center" wrapText="1"/>
    </xf>
    <xf numFmtId="0" fontId="56" fillId="33" borderId="0" xfId="0" applyFont="1" applyFill="1" applyBorder="1" applyAlignment="1">
      <alignment horizontal="center"/>
    </xf>
    <xf numFmtId="0" fontId="0" fillId="33" borderId="0" xfId="0" applyFont="1" applyFill="1" applyBorder="1" applyAlignment="1">
      <alignment horizontal="justify" vertical="top" wrapText="1"/>
    </xf>
    <xf numFmtId="0" fontId="18" fillId="37" borderId="13" xfId="0" applyFont="1" applyFill="1" applyBorder="1" applyAlignment="1" applyProtection="1">
      <alignment horizontal="justify" vertical="top" wrapText="1"/>
      <protection locked="0"/>
    </xf>
    <xf numFmtId="0" fontId="0" fillId="33" borderId="0" xfId="0" applyFont="1" applyFill="1" applyBorder="1" applyAlignment="1">
      <alignment horizontal="center" vertical="top" wrapText="1"/>
    </xf>
    <xf numFmtId="0" fontId="0" fillId="33" borderId="0" xfId="0" applyFont="1" applyFill="1" applyBorder="1" applyAlignment="1">
      <alignment horizontal="center" vertical="center" wrapText="1"/>
    </xf>
    <xf numFmtId="0" fontId="51" fillId="33" borderId="13" xfId="0" applyFont="1" applyFill="1" applyBorder="1" applyAlignment="1">
      <alignment horizontal="left" vertical="top" wrapText="1"/>
    </xf>
    <xf numFmtId="0" fontId="1" fillId="33" borderId="16" xfId="53" applyFont="1" applyFill="1" applyBorder="1" applyAlignment="1">
      <alignment vertical="top" wrapText="1"/>
      <protection/>
    </xf>
  </cellXfs>
  <cellStyles count="7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Poznámka" xfId="76"/>
    <cellStyle name="Prepojená bunka" xfId="77"/>
    <cellStyle name="Spolu" xfId="78"/>
    <cellStyle name="Text upozornenia" xfId="79"/>
    <cellStyle name="Vstup" xfId="80"/>
    <cellStyle name="Výpočet" xfId="81"/>
    <cellStyle name="Výstup" xfId="82"/>
    <cellStyle name="Vysvetľujúci text" xfId="83"/>
    <cellStyle name="Zlá" xfId="84"/>
    <cellStyle name="Zvýraznenie1" xfId="85"/>
    <cellStyle name="Zvýraznenie2" xfId="86"/>
    <cellStyle name="Zvýraznenie3" xfId="87"/>
    <cellStyle name="Zvýraznenie4" xfId="88"/>
    <cellStyle name="Zvýraznenie5" xfId="89"/>
    <cellStyle name="Zvýraznenie6" xfId="90"/>
  </cellStyles>
  <dxfs count="327">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17"/>
      </font>
      <fill>
        <patternFill patternType="solid">
          <fgColor indexed="27"/>
          <bgColor indexed="42"/>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17"/>
      </font>
      <fill>
        <patternFill patternType="solid">
          <fgColor indexed="27"/>
          <bgColor indexed="42"/>
        </patternFill>
      </fill>
    </dxf>
    <dxf>
      <font>
        <b val="0"/>
        <color indexed="20"/>
      </font>
      <fill>
        <patternFill patternType="solid">
          <fgColor indexed="29"/>
          <bgColor indexed="45"/>
        </patternFill>
      </fill>
    </dxf>
    <dxf>
      <font>
        <b val="0"/>
        <color indexed="10"/>
      </font>
      <fill>
        <patternFill patternType="solid">
          <fgColor indexed="45"/>
          <bgColor indexed="29"/>
        </patternFill>
      </fill>
    </dxf>
    <dxf>
      <font>
        <b val="0"/>
        <color indexed="20"/>
      </font>
      <fill>
        <patternFill patternType="solid">
          <fgColor indexed="29"/>
          <bgColor indexed="45"/>
        </patternFill>
      </fill>
    </dxf>
    <dxf>
      <font>
        <b val="0"/>
        <color indexed="17"/>
      </font>
      <fill>
        <patternFill patternType="solid">
          <fgColor indexed="27"/>
          <bgColor indexed="42"/>
        </patternFill>
      </fill>
    </dxf>
    <dxf>
      <font>
        <b val="0"/>
        <color indexed="20"/>
      </font>
      <fill>
        <patternFill patternType="solid">
          <fgColor indexed="29"/>
          <bgColor indexed="45"/>
        </patternFill>
      </fill>
    </dxf>
    <dxf>
      <font>
        <b val="0"/>
        <color indexed="17"/>
      </font>
      <fill>
        <patternFill patternType="solid">
          <fgColor indexed="27"/>
          <bgColor indexed="42"/>
        </patternFill>
      </fill>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8"/>
      </font>
      <fill>
        <patternFill patternType="solid">
          <fgColor indexed="9"/>
          <bgColor indexed="26"/>
        </patternFill>
      </fill>
      <border>
        <left style="thin">
          <color indexed="8"/>
        </left>
        <right style="thin">
          <color indexed="8"/>
        </right>
        <top style="thin">
          <color indexed="8"/>
        </top>
        <bottom style="thin">
          <color indexed="8"/>
        </bottom>
      </border>
    </dxf>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0025" cy="333375"/>
        </a:xfrm>
        <a:prstGeom prst="downArrow">
          <a:avLst>
            <a:gd name="adj" fmla="val 21796"/>
          </a:avLst>
        </a:prstGeom>
        <a:solidFill>
          <a:srgbClr val="4F81BD"/>
        </a:solidFill>
        <a:ln w="126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13</xdr:row>
      <xdr:rowOff>476250</xdr:rowOff>
    </xdr:from>
    <xdr:to>
      <xdr:col>4</xdr:col>
      <xdr:colOff>914400</xdr:colOff>
      <xdr:row>15</xdr:row>
      <xdr:rowOff>57150</xdr:rowOff>
    </xdr:to>
    <xdr:sp>
      <xdr:nvSpPr>
        <xdr:cNvPr id="2" name="Šípka dolu 2"/>
        <xdr:cNvSpPr>
          <a:spLocks/>
        </xdr:cNvSpPr>
      </xdr:nvSpPr>
      <xdr:spPr>
        <a:xfrm rot="5400000">
          <a:off x="7534275" y="4714875"/>
          <a:ext cx="276225" cy="552450"/>
        </a:xfrm>
        <a:prstGeom prst="downArrow">
          <a:avLst>
            <a:gd name="adj" fmla="val 20175"/>
          </a:avLst>
        </a:prstGeom>
        <a:solidFill>
          <a:srgbClr val="4F81BD"/>
        </a:solidFill>
        <a:ln w="126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0025" cy="333375"/>
        </a:xfrm>
        <a:prstGeom prst="downArrow">
          <a:avLst>
            <a:gd name="adj" fmla="val 21796"/>
          </a:avLst>
        </a:prstGeom>
        <a:solidFill>
          <a:srgbClr val="4F81BD"/>
        </a:solidFill>
        <a:ln w="126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14</xdr:row>
      <xdr:rowOff>285750</xdr:rowOff>
    </xdr:from>
    <xdr:to>
      <xdr:col>4</xdr:col>
      <xdr:colOff>781050</xdr:colOff>
      <xdr:row>16</xdr:row>
      <xdr:rowOff>142875</xdr:rowOff>
    </xdr:to>
    <xdr:sp>
      <xdr:nvSpPr>
        <xdr:cNvPr id="2" name="Šípka dolu 2"/>
        <xdr:cNvSpPr>
          <a:spLocks/>
        </xdr:cNvSpPr>
      </xdr:nvSpPr>
      <xdr:spPr>
        <a:xfrm rot="5400000">
          <a:off x="7486650" y="5076825"/>
          <a:ext cx="180975" cy="476250"/>
        </a:xfrm>
        <a:prstGeom prst="downArrow">
          <a:avLst>
            <a:gd name="adj" fmla="val 17708"/>
          </a:avLst>
        </a:prstGeom>
        <a:solidFill>
          <a:srgbClr val="4F81BD"/>
        </a:solidFill>
        <a:ln w="126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15</xdr:row>
      <xdr:rowOff>133350</xdr:rowOff>
    </xdr:from>
    <xdr:to>
      <xdr:col>4</xdr:col>
      <xdr:colOff>819150</xdr:colOff>
      <xdr:row>17</xdr:row>
      <xdr:rowOff>19050</xdr:rowOff>
    </xdr:to>
    <xdr:sp>
      <xdr:nvSpPr>
        <xdr:cNvPr id="3" name="Šípka dolu 3"/>
        <xdr:cNvSpPr>
          <a:spLocks/>
        </xdr:cNvSpPr>
      </xdr:nvSpPr>
      <xdr:spPr>
        <a:xfrm rot="5400000">
          <a:off x="7439025" y="5353050"/>
          <a:ext cx="276225" cy="476250"/>
        </a:xfrm>
        <a:prstGeom prst="downArrow">
          <a:avLst>
            <a:gd name="adj" fmla="val 17708"/>
          </a:avLst>
        </a:prstGeom>
        <a:solidFill>
          <a:srgbClr val="4F81BD"/>
        </a:solidFill>
        <a:ln w="126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www.kosickafutbalovaarena.sk/" TargetMode="External" /><Relationship Id="rId2" Type="http://schemas.openxmlformats.org/officeDocument/2006/relationships/hyperlink" Target="mailto:office@kosickafutbalovaarena.sk" TargetMode="External" /><Relationship Id="rId3" Type="http://schemas.openxmlformats.org/officeDocument/2006/relationships/hyperlink" Target="mailto:sekretariat@safkst.sk" TargetMode="External" /><Relationship Id="rId4" Type="http://schemas.openxmlformats.org/officeDocument/2006/relationships/hyperlink" Target="http://www.baseballslovakia.com/" TargetMode="External" /><Relationship Id="rId5" Type="http://schemas.openxmlformats.org/officeDocument/2006/relationships/hyperlink" Target="mailto:office@baseballslovakia.com" TargetMode="External" /><Relationship Id="rId6" Type="http://schemas.openxmlformats.org/officeDocument/2006/relationships/hyperlink" Target="http://www.slovakiabaseball.com/" TargetMode="External" /><Relationship Id="rId7" Type="http://schemas.openxmlformats.org/officeDocument/2006/relationships/hyperlink" Target="mailto:martin.sevcek@gmail.com" TargetMode="External" /><Relationship Id="rId8" Type="http://schemas.openxmlformats.org/officeDocument/2006/relationships/hyperlink" Target="mailto:peter.sury@gmail.com" TargetMode="External" /><Relationship Id="rId9" Type="http://schemas.openxmlformats.org/officeDocument/2006/relationships/hyperlink" Target="mailto:eminentasro@gmail.com" TargetMode="External" /><Relationship Id="rId10" Type="http://schemas.openxmlformats.org/officeDocument/2006/relationships/hyperlink" Target="mailto:office@smta.sk" TargetMode="External" /><Relationship Id="rId11" Type="http://schemas.openxmlformats.org/officeDocument/2006/relationships/hyperlink" Target="http://www.nohejbalsk.com/" TargetMode="External" /><Relationship Id="rId12" Type="http://schemas.openxmlformats.org/officeDocument/2006/relationships/hyperlink" Target="mailto:info@vladimirmoravcik.com" TargetMode="External" /><Relationship Id="rId13" Type="http://schemas.openxmlformats.org/officeDocument/2006/relationships/hyperlink" Target="http://www.slovakskimo.sk/" TargetMode="External" /><Relationship Id="rId14" Type="http://schemas.openxmlformats.org/officeDocument/2006/relationships/hyperlink" Target="mailto:info@slovakskimo.sk" TargetMode="External" /><Relationship Id="rId15" Type="http://schemas.openxmlformats.org/officeDocument/2006/relationships/hyperlink" Target="http://www.squash.sk/" TargetMode="External" /><Relationship Id="rId16" Type="http://schemas.openxmlformats.org/officeDocument/2006/relationships/hyperlink" Target="mailto:gs@squash.sk" TargetMode="External" /><Relationship Id="rId17" Type="http://schemas.openxmlformats.org/officeDocument/2006/relationships/hyperlink" Target="http://www.squashtour.sk/" TargetMode="External" /><Relationship Id="rId18" Type="http://schemas.openxmlformats.org/officeDocument/2006/relationships/hyperlink" Target="http://www.slovak-fencing.sk/" TargetMode="External" /><Relationship Id="rId19" Type="http://schemas.openxmlformats.org/officeDocument/2006/relationships/hyperlink" Target="mailto:slovak-fencing@slovak-fencing.sk" TargetMode="External" /><Relationship Id="rId20" Type="http://schemas.openxmlformats.org/officeDocument/2006/relationships/hyperlink" Target="http://www.veslovanie.sk/" TargetMode="External" /><Relationship Id="rId21" Type="http://schemas.openxmlformats.org/officeDocument/2006/relationships/hyperlink" Target="mailto:urbanova@szlh.sk" TargetMode="External" /><Relationship Id="rId22" Type="http://schemas.openxmlformats.org/officeDocument/2006/relationships/hyperlink" Target="mailto:urbanova@szlh.sk" TargetMode="External" /><Relationship Id="rId23" Type="http://schemas.openxmlformats.org/officeDocument/2006/relationships/hyperlink" Target="http://www.orienteering.sk/" TargetMode="External" /><Relationship Id="rId24" Type="http://schemas.openxmlformats.org/officeDocument/2006/relationships/hyperlink" Target="mailto:sane@sane.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1">
      <selection activeCell="A1" sqref="A1"/>
    </sheetView>
  </sheetViews>
  <sheetFormatPr defaultColWidth="11.421875" defaultRowHeight="12.75"/>
  <cols>
    <col min="1" max="1" width="102.7109375" style="1" customWidth="1"/>
    <col min="2" max="2" width="103.57421875" style="2" customWidth="1"/>
    <col min="3" max="4" width="4.7109375" style="2" customWidth="1"/>
    <col min="5" max="16384" width="11.421875" style="2" customWidth="1"/>
  </cols>
  <sheetData>
    <row r="1" spans="1:4" s="4" customFormat="1" ht="41.25" customHeight="1">
      <c r="A1" s="3" t="s">
        <v>0</v>
      </c>
      <c r="C1" s="332"/>
      <c r="D1" s="332"/>
    </row>
    <row r="2" spans="1:4" s="4" customFormat="1" ht="17.25">
      <c r="A2" s="3"/>
      <c r="C2" s="5"/>
      <c r="D2" s="5"/>
    </row>
    <row r="3" spans="1:4" s="4" customFormat="1" ht="15.75" customHeight="1">
      <c r="A3" s="6" t="s">
        <v>1</v>
      </c>
      <c r="C3" s="5"/>
      <c r="D3" s="5"/>
    </row>
    <row r="4" spans="1:4" s="4" customFormat="1" ht="15.75" customHeight="1">
      <c r="A4" s="7" t="s">
        <v>2</v>
      </c>
      <c r="C4" s="5"/>
      <c r="D4" s="5"/>
    </row>
    <row r="5" spans="1:4" s="4" customFormat="1" ht="15.75" customHeight="1">
      <c r="A5" s="7" t="s">
        <v>3</v>
      </c>
      <c r="C5" s="5"/>
      <c r="D5" s="5"/>
    </row>
    <row r="6" spans="1:4" s="4" customFormat="1" ht="15.75" customHeight="1">
      <c r="A6" s="7" t="s">
        <v>4</v>
      </c>
      <c r="C6" s="5"/>
      <c r="D6" s="5"/>
    </row>
    <row r="7" spans="1:4" s="4" customFormat="1" ht="15.75" customHeight="1">
      <c r="A7" s="8" t="s">
        <v>5</v>
      </c>
      <c r="C7" s="5"/>
      <c r="D7" s="5"/>
    </row>
    <row r="8" spans="1:4" s="4" customFormat="1" ht="15.75" customHeight="1">
      <c r="A8" s="8" t="s">
        <v>6</v>
      </c>
      <c r="C8" s="5"/>
      <c r="D8" s="5"/>
    </row>
    <row r="9" spans="1:4" s="4" customFormat="1" ht="15.75" customHeight="1">
      <c r="A9" s="8" t="s">
        <v>7</v>
      </c>
      <c r="C9" s="5"/>
      <c r="D9" s="5"/>
    </row>
    <row r="10" spans="1:4" s="4" customFormat="1" ht="45.75" customHeight="1">
      <c r="A10" s="7" t="s">
        <v>8</v>
      </c>
      <c r="C10" s="5"/>
      <c r="D10" s="5"/>
    </row>
    <row r="11" spans="1:4" s="4" customFormat="1" ht="33" customHeight="1">
      <c r="A11" s="7" t="s">
        <v>9</v>
      </c>
      <c r="C11" s="5"/>
      <c r="D11" s="5"/>
    </row>
    <row r="12" spans="1:4" s="4" customFormat="1" ht="31.5" customHeight="1">
      <c r="A12" s="9" t="s">
        <v>10</v>
      </c>
      <c r="C12" s="5"/>
      <c r="D12" s="5"/>
    </row>
    <row r="13" spans="1:3" ht="13.5" customHeight="1">
      <c r="A13" s="10"/>
      <c r="C13" s="11"/>
    </row>
    <row r="14" spans="1:3" ht="300.75" customHeight="1">
      <c r="A14" s="12" t="s">
        <v>11</v>
      </c>
      <c r="C14" s="11"/>
    </row>
    <row r="15" spans="1:3" ht="12.75">
      <c r="A15" s="13"/>
      <c r="C15" s="11"/>
    </row>
    <row r="16" spans="1:3" ht="255.75" customHeight="1">
      <c r="A16" s="12" t="s">
        <v>12</v>
      </c>
      <c r="B16" s="14"/>
      <c r="C16" s="11"/>
    </row>
    <row r="17" spans="1:3" ht="12.75">
      <c r="A17" s="15"/>
      <c r="C17" s="11"/>
    </row>
    <row r="18" spans="1:4" ht="39">
      <c r="A18" s="16" t="s">
        <v>13</v>
      </c>
      <c r="C18" s="333"/>
      <c r="D18" s="333"/>
    </row>
    <row r="19" spans="1:4" ht="12.75">
      <c r="A19" s="17"/>
      <c r="C19" s="334"/>
      <c r="D19" s="334"/>
    </row>
    <row r="20" spans="1:4" ht="82.5" customHeight="1">
      <c r="A20" s="19" t="s">
        <v>14</v>
      </c>
      <c r="C20" s="20"/>
      <c r="D20" s="18"/>
    </row>
    <row r="21" spans="1:4" ht="12.75">
      <c r="A21" s="17"/>
      <c r="C21" s="335"/>
      <c r="D21" s="335"/>
    </row>
    <row r="22" ht="43.5" customHeight="1">
      <c r="A22" s="21" t="s">
        <v>15</v>
      </c>
    </row>
    <row r="23" ht="12.75">
      <c r="A23" s="17"/>
    </row>
    <row r="24" spans="1:2" ht="26.25">
      <c r="A24" s="21" t="s">
        <v>16</v>
      </c>
      <c r="B24" s="22"/>
    </row>
    <row r="25" ht="12.75">
      <c r="A25" s="23"/>
    </row>
    <row r="26" ht="39">
      <c r="A26" s="24" t="s">
        <v>17</v>
      </c>
    </row>
    <row r="27" ht="12.75">
      <c r="A27" s="17"/>
    </row>
    <row r="28" ht="26.25">
      <c r="A28" s="21" t="s">
        <v>18</v>
      </c>
    </row>
    <row r="29" ht="12.75">
      <c r="A29" s="17"/>
    </row>
    <row r="30" ht="15.75" customHeight="1">
      <c r="A30" s="21" t="s">
        <v>19</v>
      </c>
    </row>
    <row r="31" ht="12.75">
      <c r="A31" s="17"/>
    </row>
    <row r="32" ht="52.5">
      <c r="A32" s="21" t="s">
        <v>20</v>
      </c>
    </row>
    <row r="33" ht="12.75">
      <c r="A33" s="17"/>
    </row>
    <row r="34" ht="26.25">
      <c r="A34" s="25" t="s">
        <v>21</v>
      </c>
    </row>
    <row r="35" ht="12.75">
      <c r="A35" s="17"/>
    </row>
    <row r="36" ht="85.5" customHeight="1">
      <c r="A36" s="19" t="s">
        <v>22</v>
      </c>
    </row>
    <row r="37" ht="12.75">
      <c r="A37" s="17"/>
    </row>
    <row r="38" ht="42.75" customHeight="1">
      <c r="A38" s="21" t="s">
        <v>23</v>
      </c>
    </row>
    <row r="39" ht="12.75">
      <c r="A39" s="17"/>
    </row>
    <row r="40" spans="1:3" ht="142.5" customHeight="1">
      <c r="A40" s="21" t="s">
        <v>24</v>
      </c>
      <c r="C40" s="26"/>
    </row>
    <row r="41" ht="55.5" customHeight="1">
      <c r="A41" s="27" t="s">
        <v>25</v>
      </c>
    </row>
    <row r="42" ht="12.75">
      <c r="A42" s="17"/>
    </row>
    <row r="43" ht="12.75">
      <c r="A43" s="21" t="s">
        <v>26</v>
      </c>
    </row>
    <row r="44" ht="12.75">
      <c r="A44" s="17"/>
    </row>
    <row r="45" ht="57" customHeight="1">
      <c r="A45" s="21" t="s">
        <v>27</v>
      </c>
    </row>
    <row r="46" ht="12.75">
      <c r="A46" s="17"/>
    </row>
    <row r="47" ht="30.75" customHeight="1">
      <c r="A47" s="21" t="s">
        <v>28</v>
      </c>
    </row>
    <row r="48" ht="12.75">
      <c r="A48" s="21"/>
    </row>
    <row r="49" ht="60.75" customHeight="1">
      <c r="A49" s="21" t="s">
        <v>29</v>
      </c>
    </row>
    <row r="50" ht="12.75">
      <c r="A50" s="17"/>
    </row>
    <row r="51" ht="39">
      <c r="A51" s="21" t="s">
        <v>30</v>
      </c>
    </row>
    <row r="52" ht="12.75">
      <c r="A52" s="17"/>
    </row>
    <row r="53" ht="12.75">
      <c r="A53" s="21" t="s">
        <v>31</v>
      </c>
    </row>
    <row r="54" ht="12.75">
      <c r="A54" s="17"/>
    </row>
    <row r="55" ht="12.75">
      <c r="A55" s="21" t="s">
        <v>32</v>
      </c>
    </row>
    <row r="56" ht="12.75">
      <c r="A56" s="17"/>
    </row>
    <row r="57" ht="118.5" customHeight="1">
      <c r="A57" s="19" t="s">
        <v>33</v>
      </c>
    </row>
    <row r="58" ht="12.75">
      <c r="A58" s="19"/>
    </row>
    <row r="59" ht="12.75">
      <c r="A59" s="21" t="s">
        <v>34</v>
      </c>
    </row>
    <row r="60" ht="26.25">
      <c r="A60" s="17" t="s">
        <v>35</v>
      </c>
    </row>
    <row r="61" ht="26.25">
      <c r="A61" s="17" t="s">
        <v>36</v>
      </c>
    </row>
    <row r="62" ht="12.75">
      <c r="A62" s="17"/>
    </row>
    <row r="63" ht="93" customHeight="1">
      <c r="A63" s="28" t="s">
        <v>37</v>
      </c>
    </row>
    <row r="65" ht="17.25">
      <c r="A65" s="29" t="s">
        <v>38</v>
      </c>
    </row>
    <row r="67" ht="198.75" customHeight="1">
      <c r="A67" s="30" t="s">
        <v>39</v>
      </c>
    </row>
    <row r="68" ht="12.75">
      <c r="A68" s="30"/>
    </row>
    <row r="69" ht="231" customHeight="1">
      <c r="A69" s="31" t="s">
        <v>40</v>
      </c>
    </row>
    <row r="70" ht="12.75">
      <c r="A70" s="31"/>
    </row>
    <row r="71" ht="12.75">
      <c r="A71" s="32" t="s">
        <v>41</v>
      </c>
    </row>
    <row r="72" ht="66" customHeight="1">
      <c r="A72" s="31" t="s">
        <v>42</v>
      </c>
    </row>
    <row r="73" ht="28.5" customHeight="1">
      <c r="A73" s="31" t="s">
        <v>43</v>
      </c>
    </row>
    <row r="74" ht="12.75">
      <c r="A74" s="33" t="s">
        <v>44</v>
      </c>
    </row>
    <row r="75" ht="12.75">
      <c r="A75" s="34" t="s">
        <v>45</v>
      </c>
    </row>
    <row r="76" ht="12.75">
      <c r="A76" s="34" t="s">
        <v>46</v>
      </c>
    </row>
    <row r="77" ht="12.75">
      <c r="A77" s="34" t="s">
        <v>47</v>
      </c>
    </row>
    <row r="78" ht="12.75">
      <c r="A78" s="17" t="s">
        <v>48</v>
      </c>
    </row>
    <row r="79" ht="12.75">
      <c r="A79" s="34" t="s">
        <v>49</v>
      </c>
    </row>
    <row r="80" ht="12.75">
      <c r="A80" s="17" t="s">
        <v>50</v>
      </c>
    </row>
    <row r="81" ht="12.75">
      <c r="A81" s="34" t="s">
        <v>51</v>
      </c>
    </row>
    <row r="82" ht="12.75">
      <c r="A82" s="35" t="s">
        <v>52</v>
      </c>
    </row>
    <row r="83" ht="12.75">
      <c r="A83" s="36"/>
    </row>
    <row r="84" ht="17.25">
      <c r="A84" s="29" t="s">
        <v>53</v>
      </c>
    </row>
    <row r="86" ht="12.75">
      <c r="A86" s="37" t="s">
        <v>54</v>
      </c>
    </row>
    <row r="87" ht="12.75">
      <c r="A87" s="31" t="s">
        <v>55</v>
      </c>
    </row>
    <row r="88" ht="12.75">
      <c r="A88" s="32" t="s">
        <v>41</v>
      </c>
    </row>
    <row r="89" spans="1:2" ht="12.75">
      <c r="A89" s="31" t="s">
        <v>56</v>
      </c>
      <c r="B89" s="38"/>
    </row>
    <row r="90" ht="12.75">
      <c r="A90" s="31"/>
    </row>
    <row r="91" ht="12.75">
      <c r="A91" s="37" t="s">
        <v>57</v>
      </c>
    </row>
    <row r="92" ht="39">
      <c r="A92" s="31" t="s">
        <v>58</v>
      </c>
    </row>
    <row r="93" ht="12.75">
      <c r="A93" s="32" t="s">
        <v>41</v>
      </c>
    </row>
    <row r="94" ht="12.75">
      <c r="A94" s="31" t="s">
        <v>59</v>
      </c>
    </row>
    <row r="95" ht="12.75">
      <c r="A95" s="31"/>
    </row>
    <row r="96" ht="12.75">
      <c r="A96" s="37" t="s">
        <v>60</v>
      </c>
    </row>
    <row r="97" ht="52.5">
      <c r="A97" s="31" t="s">
        <v>61</v>
      </c>
    </row>
    <row r="98" ht="12.75">
      <c r="A98" s="39"/>
    </row>
    <row r="99" spans="1:3" ht="12.75">
      <c r="A99" s="37" t="s">
        <v>62</v>
      </c>
      <c r="C99" s="40"/>
    </row>
    <row r="100" ht="26.25">
      <c r="A100" s="31" t="s">
        <v>63</v>
      </c>
    </row>
    <row r="101" ht="12.75">
      <c r="A101" s="41" t="s">
        <v>64</v>
      </c>
    </row>
    <row r="102" ht="26.25">
      <c r="A102" s="41" t="s">
        <v>65</v>
      </c>
    </row>
    <row r="103" ht="12.75">
      <c r="A103" s="32" t="s">
        <v>41</v>
      </c>
    </row>
    <row r="104" ht="12.75">
      <c r="A104" s="31" t="s">
        <v>66</v>
      </c>
    </row>
    <row r="105" ht="12.75">
      <c r="A105" s="31" t="s">
        <v>67</v>
      </c>
    </row>
    <row r="106" ht="12.75">
      <c r="A106" s="31" t="s">
        <v>68</v>
      </c>
    </row>
    <row r="107" ht="12.75">
      <c r="A107" s="31"/>
    </row>
    <row r="108" ht="12.75">
      <c r="A108" s="37" t="s">
        <v>69</v>
      </c>
    </row>
    <row r="109" ht="12.75">
      <c r="A109" s="42" t="s">
        <v>70</v>
      </c>
    </row>
    <row r="110" ht="12.75">
      <c r="A110" s="42" t="s">
        <v>71</v>
      </c>
    </row>
    <row r="111" ht="56.25" customHeight="1">
      <c r="A111" s="42" t="s">
        <v>72</v>
      </c>
    </row>
    <row r="112" ht="38.25" customHeight="1">
      <c r="A112" s="42" t="s">
        <v>73</v>
      </c>
    </row>
    <row r="113" ht="12.75">
      <c r="A113" s="31"/>
    </row>
    <row r="114" ht="12.75">
      <c r="A114" s="37" t="s">
        <v>74</v>
      </c>
    </row>
    <row r="115" ht="39">
      <c r="A115" s="31" t="s">
        <v>75</v>
      </c>
    </row>
    <row r="116" ht="39">
      <c r="A116" s="31" t="s">
        <v>76</v>
      </c>
    </row>
    <row r="117" spans="1:4" ht="12.75">
      <c r="A117" s="2"/>
      <c r="D117" s="43" t="s">
        <v>77</v>
      </c>
    </row>
    <row r="118" ht="39">
      <c r="A118" s="32" t="s">
        <v>78</v>
      </c>
    </row>
    <row r="119" ht="39.75" customHeight="1">
      <c r="A119" s="44" t="s">
        <v>79</v>
      </c>
    </row>
    <row r="120" ht="167.25" customHeight="1">
      <c r="A120" s="44" t="s">
        <v>80</v>
      </c>
    </row>
    <row r="121" spans="1:2" ht="39.75" customHeight="1">
      <c r="A121" s="44" t="s">
        <v>81</v>
      </c>
      <c r="B121" s="14"/>
    </row>
    <row r="122" ht="12.75">
      <c r="A122" s="44"/>
    </row>
    <row r="123" ht="12.75">
      <c r="A123" s="37" t="s">
        <v>82</v>
      </c>
    </row>
    <row r="124" ht="26.25">
      <c r="A124" s="31" t="s">
        <v>83</v>
      </c>
    </row>
    <row r="125" ht="12.75">
      <c r="A125" s="31"/>
    </row>
    <row r="126" ht="12.75">
      <c r="A126" s="37" t="s">
        <v>84</v>
      </c>
    </row>
    <row r="127" ht="12.75">
      <c r="A127" s="31" t="s">
        <v>85</v>
      </c>
    </row>
    <row r="128" ht="12.75">
      <c r="A128" s="31" t="s">
        <v>86</v>
      </c>
    </row>
    <row r="129" ht="26.25">
      <c r="A129" s="31" t="s">
        <v>87</v>
      </c>
    </row>
    <row r="130" ht="12.75">
      <c r="A130" s="31" t="s">
        <v>88</v>
      </c>
    </row>
    <row r="131" ht="26.25">
      <c r="A131" s="31" t="s">
        <v>89</v>
      </c>
    </row>
    <row r="132" ht="39">
      <c r="A132" s="31" t="s">
        <v>90</v>
      </c>
    </row>
    <row r="133" ht="26.25">
      <c r="A133" s="31" t="s">
        <v>91</v>
      </c>
    </row>
    <row r="134" ht="12.75" customHeight="1">
      <c r="A134" s="32" t="s">
        <v>41</v>
      </c>
    </row>
    <row r="135" ht="12.75">
      <c r="A135" s="31" t="s">
        <v>92</v>
      </c>
    </row>
    <row r="136" ht="15.75" customHeight="1">
      <c r="A136" s="31"/>
    </row>
    <row r="137" ht="12.75">
      <c r="A137" s="37" t="s">
        <v>93</v>
      </c>
    </row>
    <row r="138" ht="42" customHeight="1">
      <c r="A138" s="31" t="s">
        <v>94</v>
      </c>
    </row>
    <row r="140" ht="12.75">
      <c r="A140" s="37" t="s">
        <v>95</v>
      </c>
    </row>
    <row r="141" ht="151.5" customHeight="1">
      <c r="A141" s="45" t="s">
        <v>96</v>
      </c>
    </row>
    <row r="143" ht="77.25" customHeight="1">
      <c r="A143" s="46" t="s">
        <v>97</v>
      </c>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055555555555" footer="0.31527777777777777"/>
  <pageSetup horizontalDpi="300" verticalDpi="300" orientation="portrait" paperSize="9"/>
  <headerFooter alignWithMargins="0">
    <oddFooter>&amp;CStrana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F6" sqref="F6"/>
    </sheetView>
  </sheetViews>
  <sheetFormatPr defaultColWidth="9.140625" defaultRowHeight="12.75"/>
  <cols>
    <col min="1" max="1" width="18.421875" style="298" customWidth="1"/>
    <col min="2" max="2" width="37.00390625" style="298" customWidth="1"/>
    <col min="3" max="3" width="37.7109375" style="298" customWidth="1"/>
    <col min="4" max="4" width="10.28125" style="299" customWidth="1"/>
    <col min="5" max="5" width="37.7109375" style="299" customWidth="1"/>
    <col min="6" max="6" width="36.421875" style="299" customWidth="1"/>
    <col min="7" max="13" width="9.140625" style="299" customWidth="1"/>
    <col min="14" max="14" width="38.57421875" style="299" hidden="1" customWidth="1"/>
    <col min="15" max="17" width="9.140625" style="299" hidden="1" customWidth="1"/>
    <col min="18" max="16384" width="9.140625" style="299" customWidth="1"/>
  </cols>
  <sheetData>
    <row r="1" spans="1:16" ht="37.5" customHeight="1">
      <c r="A1" s="361" t="str">
        <f>Spolu!C3&amp;", "&amp;Spolu!C6</f>
        <v>Slovenský zväz bedmintonu, Slovenská 19, Prešov, 080 01</v>
      </c>
      <c r="B1" s="361"/>
      <c r="C1" s="361"/>
      <c r="N1" s="299" t="str">
        <f aca="true" t="shared" si="0" ref="N1:N19">O1&amp;" - "&amp;P1</f>
        <v>a - príspevok uznaným športom</v>
      </c>
      <c r="O1" s="299" t="s">
        <v>378</v>
      </c>
      <c r="P1" s="299" t="s">
        <v>379</v>
      </c>
    </row>
    <row r="2" spans="14:16" ht="15">
      <c r="N2" s="299" t="str">
        <f t="shared" si="0"/>
        <v>b - príspevok Slovenskému olympijskému a športovému výboru</v>
      </c>
      <c r="O2" s="299" t="s">
        <v>380</v>
      </c>
      <c r="P2" s="299" t="s">
        <v>381</v>
      </c>
    </row>
    <row r="3" spans="5:16" ht="15" customHeight="1">
      <c r="E3" s="362" t="s">
        <v>3003</v>
      </c>
      <c r="F3" s="362"/>
      <c r="N3" s="299" t="str">
        <f t="shared" si="0"/>
        <v>c - príspevok Slovenskému paralympijskému výboru</v>
      </c>
      <c r="O3" s="299" t="s">
        <v>382</v>
      </c>
      <c r="P3" s="299" t="s">
        <v>383</v>
      </c>
    </row>
    <row r="4" spans="5:16" ht="45.75" customHeight="1">
      <c r="E4" s="362"/>
      <c r="F4" s="362"/>
      <c r="N4" s="299" t="str">
        <f t="shared" si="0"/>
        <v>d - príspevok športovcom top tímu</v>
      </c>
      <c r="O4" s="299" t="s">
        <v>384</v>
      </c>
      <c r="P4" s="299" t="s">
        <v>385</v>
      </c>
    </row>
    <row r="5" spans="3:16" ht="30.75" customHeight="1">
      <c r="C5" s="300" t="s">
        <v>3004</v>
      </c>
      <c r="N5" s="299" t="str">
        <f t="shared" si="0"/>
        <v>e - rozvoj športov, ktoré nie sú uznanými podľa zákona č. 440/2015 Z. z.</v>
      </c>
      <c r="O5" s="299" t="s">
        <v>386</v>
      </c>
      <c r="P5" s="299" t="s">
        <v>391</v>
      </c>
    </row>
    <row r="6" spans="3:16" ht="15">
      <c r="C6" s="300" t="s">
        <v>3005</v>
      </c>
      <c r="E6" s="301" t="s">
        <v>3006</v>
      </c>
      <c r="F6" s="302">
        <v>45393</v>
      </c>
      <c r="N6" s="299" t="str">
        <f t="shared" si="0"/>
        <v>f - organizovanie významných a tradičných športových podujatí na území SR v roku 2020</v>
      </c>
      <c r="O6" s="299" t="s">
        <v>388</v>
      </c>
      <c r="P6" s="299" t="s">
        <v>3007</v>
      </c>
    </row>
    <row r="7" spans="3:16" ht="15">
      <c r="C7" s="300" t="s">
        <v>3008</v>
      </c>
      <c r="E7" s="301" t="s">
        <v>3009</v>
      </c>
      <c r="F7" s="303">
        <v>4507.12</v>
      </c>
      <c r="N7" s="299" t="str">
        <f t="shared" si="0"/>
        <v>g - projekty školského, univerzitného športu a športu pre všetkých</v>
      </c>
      <c r="O7" s="299" t="s">
        <v>390</v>
      </c>
      <c r="P7" s="299" t="s">
        <v>3010</v>
      </c>
    </row>
    <row r="8" spans="3:16" ht="15">
      <c r="C8" s="300" t="s">
        <v>3011</v>
      </c>
      <c r="E8" s="301" t="s">
        <v>3012</v>
      </c>
      <c r="F8" s="304" t="s">
        <v>3128</v>
      </c>
      <c r="N8" s="299" t="str">
        <f t="shared" si="0"/>
        <v>h - podpora a rozvoj turistických a cykloturistických trás</v>
      </c>
      <c r="O8" s="299" t="s">
        <v>392</v>
      </c>
      <c r="P8" s="299" t="s">
        <v>393</v>
      </c>
    </row>
    <row r="9" spans="5:16" ht="15">
      <c r="E9" s="301" t="s">
        <v>3039</v>
      </c>
      <c r="F9" s="304" t="s">
        <v>3026</v>
      </c>
      <c r="N9" s="299" t="str">
        <f t="shared" si="0"/>
        <v>i - finančné odmeny športovcom za výsledky dosiahnuté v roku 2019 a trénerom mládeže za dosiahnuté výsledky ich športovcov v roku 2019 a za celoživotnú prácu s mládežou</v>
      </c>
      <c r="O9" s="299" t="s">
        <v>394</v>
      </c>
      <c r="P9" s="299" t="s">
        <v>3014</v>
      </c>
    </row>
    <row r="10" spans="5:16" ht="15">
      <c r="E10" s="301" t="s">
        <v>3013</v>
      </c>
      <c r="F10" s="302">
        <v>45393</v>
      </c>
      <c r="N10" s="299" t="str">
        <f t="shared" si="0"/>
        <v>j - projekty pre popularizáciu pohybových aktivít detí, mládeže a seniorov</v>
      </c>
      <c r="O10" s="299" t="s">
        <v>396</v>
      </c>
      <c r="P10" s="299" t="s">
        <v>3015</v>
      </c>
    </row>
    <row r="11" spans="14:16" ht="15">
      <c r="N11" s="299" t="str">
        <f t="shared" si="0"/>
        <v>k - výstavba, modernizácia a rekonštrukcia športovej infraštruktúry národného významu</v>
      </c>
      <c r="O11" s="299" t="s">
        <v>398</v>
      </c>
      <c r="P11" s="299" t="s">
        <v>399</v>
      </c>
    </row>
    <row r="12" spans="1:16" ht="54.75" customHeight="1">
      <c r="A12" s="363" t="s">
        <v>3040</v>
      </c>
      <c r="B12" s="363"/>
      <c r="C12" s="363"/>
      <c r="D12" s="300"/>
      <c r="E12" s="300"/>
      <c r="F12" s="319" t="s">
        <v>3041</v>
      </c>
      <c r="G12" s="300"/>
      <c r="N12" s="299" t="str">
        <f t="shared" si="0"/>
        <v>l - podpora zdravotne postihnutých športovcov</v>
      </c>
      <c r="O12" s="299" t="s">
        <v>400</v>
      </c>
      <c r="P12" s="299" t="s">
        <v>401</v>
      </c>
    </row>
    <row r="13" spans="1:16" ht="54.75" customHeight="1">
      <c r="A13" s="364" t="str">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Oznamujeme Vám, že dňa 11.04.2024 sme poukázali Ministerstvu školstva, vedy, výskumu a športu Slovenskej republiky nevyčerpané finančné prostriedky v sume 4 507,12 eur z príspevku/dotácie poskytnutého/poskytnutej na úlohy v oblasti športu v roku 2023. Finančné prostriedky vraciame z programu 026 Národný program rozvoja športu v SR.</v>
      </c>
      <c r="B13" s="364"/>
      <c r="C13" s="364"/>
      <c r="F13" s="319" t="s">
        <v>3042</v>
      </c>
      <c r="N13" s="299" t="str">
        <f t="shared" si="0"/>
        <v>m - plnenie úloh verejného záujmu v športe národnými športovými organizáciami</v>
      </c>
      <c r="O13" s="299" t="s">
        <v>402</v>
      </c>
      <c r="P13" s="299" t="s">
        <v>3017</v>
      </c>
    </row>
    <row r="14" spans="1:15" ht="33.75" customHeight="1">
      <c r="A14" s="298" t="s">
        <v>3019</v>
      </c>
      <c r="B14" s="365" t="s">
        <v>3088</v>
      </c>
      <c r="C14" s="365"/>
      <c r="F14" s="319" t="s">
        <v>3043</v>
      </c>
      <c r="N14" s="299" t="str">
        <f t="shared" si="0"/>
        <v>n - </v>
      </c>
      <c r="O14" s="299" t="s">
        <v>404</v>
      </c>
    </row>
    <row r="15" spans="1:15" ht="33.75" customHeight="1">
      <c r="A15" s="298" t="s">
        <v>3044</v>
      </c>
      <c r="B15" s="365" t="s">
        <v>3089</v>
      </c>
      <c r="C15" s="365"/>
      <c r="F15" s="368" t="s">
        <v>3045</v>
      </c>
      <c r="N15" s="299" t="str">
        <f t="shared" si="0"/>
        <v>o - </v>
      </c>
      <c r="O15" s="299" t="s">
        <v>405</v>
      </c>
    </row>
    <row r="16" spans="1:15" ht="15">
      <c r="A16" s="298" t="s">
        <v>3022</v>
      </c>
      <c r="B16" s="306" t="str">
        <f>F8</f>
        <v>SK47 5600 0000 0008 5511 7001</v>
      </c>
      <c r="C16" s="299"/>
      <c r="F16" s="368"/>
      <c r="N16" s="299" t="str">
        <f t="shared" si="0"/>
        <v>p - </v>
      </c>
      <c r="O16" s="299" t="s">
        <v>406</v>
      </c>
    </row>
    <row r="17" spans="1:15" ht="31.5" customHeight="1">
      <c r="A17" s="298" t="s">
        <v>3025</v>
      </c>
      <c r="B17" s="306" t="str">
        <f>F9</f>
        <v>SK68 8180 0000 0070 0006 3900</v>
      </c>
      <c r="C17" s="299"/>
      <c r="F17" s="368"/>
      <c r="N17" s="299" t="str">
        <f t="shared" si="0"/>
        <v>q - </v>
      </c>
      <c r="O17" s="299" t="s">
        <v>407</v>
      </c>
    </row>
    <row r="18" spans="2:15" ht="15">
      <c r="B18" s="313" t="s">
        <v>3046</v>
      </c>
      <c r="C18" s="310">
        <v>31</v>
      </c>
      <c r="N18" s="299" t="str">
        <f t="shared" si="0"/>
        <v>r - </v>
      </c>
      <c r="O18" s="299" t="s">
        <v>408</v>
      </c>
    </row>
    <row r="19" spans="2:14" ht="15">
      <c r="B19" s="313" t="s">
        <v>3029</v>
      </c>
      <c r="C19" s="306" t="str">
        <f>Spolu!C4</f>
        <v>30811546</v>
      </c>
      <c r="E19" s="320"/>
      <c r="F19" s="307" t="s">
        <v>3023</v>
      </c>
      <c r="G19" s="321"/>
      <c r="H19" s="308"/>
      <c r="N19" s="299" t="str">
        <f t="shared" si="0"/>
        <v> - </v>
      </c>
    </row>
    <row r="20" spans="1:8" ht="15">
      <c r="A20" s="298" t="s">
        <v>436</v>
      </c>
      <c r="B20" s="314">
        <f>F6</f>
        <v>45393</v>
      </c>
      <c r="C20" s="299"/>
      <c r="E20" s="320"/>
      <c r="F20" s="311" t="s">
        <v>3027</v>
      </c>
      <c r="G20" s="320" t="s">
        <v>3028</v>
      </c>
      <c r="H20" s="312"/>
    </row>
    <row r="21" spans="2:16" ht="15">
      <c r="B21" s="299"/>
      <c r="C21" s="299"/>
      <c r="E21" s="320"/>
      <c r="F21" s="311" t="s">
        <v>3030</v>
      </c>
      <c r="G21" s="320" t="s">
        <v>3031</v>
      </c>
      <c r="H21" s="312"/>
      <c r="N21" s="299" t="str">
        <f>O21&amp;" - "&amp;P21</f>
        <v>026 01 - Šport pre všetkých, školský a univerzitný šport</v>
      </c>
      <c r="O21" s="299" t="s">
        <v>356</v>
      </c>
      <c r="P21" s="299" t="s">
        <v>357</v>
      </c>
    </row>
    <row r="22" spans="1:16" ht="15">
      <c r="A22" s="299"/>
      <c r="B22" s="299"/>
      <c r="E22" s="320"/>
      <c r="F22" s="311" t="s">
        <v>3032</v>
      </c>
      <c r="G22" s="320" t="s">
        <v>3033</v>
      </c>
      <c r="H22" s="312"/>
      <c r="N22" s="299" t="str">
        <f>O22&amp;" - "&amp;P22</f>
        <v>026 02 - Uznané športy</v>
      </c>
      <c r="O22" s="299" t="s">
        <v>358</v>
      </c>
      <c r="P22" s="299" t="s">
        <v>359</v>
      </c>
    </row>
    <row r="23" spans="1:16" ht="80.25" customHeight="1">
      <c r="A23" s="322"/>
      <c r="B23" s="317"/>
      <c r="C23" s="323"/>
      <c r="E23" s="300"/>
      <c r="F23" s="315" t="s">
        <v>3034</v>
      </c>
      <c r="G23" s="324" t="s">
        <v>3035</v>
      </c>
      <c r="H23" s="316"/>
      <c r="N23" s="299" t="str">
        <f>O23&amp;" - "&amp;P23</f>
        <v>026 03 - Národné športové projekty</v>
      </c>
      <c r="O23" s="299" t="s">
        <v>360</v>
      </c>
      <c r="P23" s="299" t="s">
        <v>361</v>
      </c>
    </row>
    <row r="24" spans="1:16" ht="39.75" customHeight="1">
      <c r="A24" s="325"/>
      <c r="B24" s="367" t="s">
        <v>3036</v>
      </c>
      <c r="C24" s="367"/>
      <c r="N24" s="299" t="str">
        <f>O24&amp;" - "&amp;P24</f>
        <v>026 04 - Športová infraštruktúra</v>
      </c>
      <c r="O24" s="299" t="s">
        <v>362</v>
      </c>
      <c r="P24" s="299" t="s">
        <v>363</v>
      </c>
    </row>
    <row r="25" spans="14:16" ht="15">
      <c r="N25" s="299" t="str">
        <f>O25&amp;" - "&amp;P25</f>
        <v>026 05 - Prierezové činnosti v športe</v>
      </c>
      <c r="O25" s="299" t="s">
        <v>364</v>
      </c>
      <c r="P25" s="299" t="s">
        <v>365</v>
      </c>
    </row>
    <row r="27" ht="15">
      <c r="N27" s="299" t="s">
        <v>3037</v>
      </c>
    </row>
    <row r="28" ht="15">
      <c r="N28" s="299" t="s">
        <v>3026</v>
      </c>
    </row>
    <row r="29" ht="15">
      <c r="N29" s="299" t="s">
        <v>3047</v>
      </c>
    </row>
    <row r="30" ht="15">
      <c r="N30" s="299" t="s">
        <v>3038</v>
      </c>
    </row>
  </sheetData>
  <sheetProtection sheet="1" objects="1" scenarios="1" selectLockedCells="1"/>
  <mergeCells count="8">
    <mergeCell ref="B24:C24"/>
    <mergeCell ref="A1:C1"/>
    <mergeCell ref="E3:F4"/>
    <mergeCell ref="A12:C12"/>
    <mergeCell ref="A13:C13"/>
    <mergeCell ref="B14:C14"/>
    <mergeCell ref="B15:C15"/>
    <mergeCell ref="F15:F17"/>
  </mergeCells>
  <dataValidations count="3">
    <dataValidation type="list" allowBlank="1" showErrorMessage="1" sqref="B15:C15">
      <formula1>$N$1:$N$19</formula1>
      <formula2>0</formula2>
    </dataValidation>
    <dataValidation type="list" allowBlank="1" showErrorMessage="1" sqref="B14:C14">
      <formula1>$N$21:$N$25</formula1>
      <formula2>0</formula2>
    </dataValidation>
    <dataValidation type="list" allowBlank="1" showErrorMessage="1" sqref="F9">
      <formula1>$N$27:$N$30</formula1>
      <formula2>0</formula2>
    </dataValidation>
  </dataValidations>
  <printOptions horizontalCentered="1"/>
  <pageMargins left="0.25" right="0.25" top="0.75" bottom="0.75" header="0.5118055555555555" footer="0.3"/>
  <pageSetup fitToHeight="0" fitToWidth="1" horizontalDpi="300" verticalDpi="300" orientation="portrait" paperSize="9" r:id="rId2"/>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dimension ref="A1:B57"/>
  <sheetViews>
    <sheetView zoomScalePageLayoutView="0" workbookViewId="0" topLeftCell="A1">
      <pane ySplit="3" topLeftCell="A4" activePane="bottomLeft" state="frozen"/>
      <selection pane="topLeft" activeCell="A1" sqref="A1"/>
      <selection pane="bottomLeft" activeCell="A2" sqref="A2"/>
    </sheetView>
  </sheetViews>
  <sheetFormatPr defaultColWidth="11.421875" defaultRowHeight="12.75"/>
  <cols>
    <col min="1" max="1" width="11.421875" style="2" customWidth="1"/>
    <col min="2" max="2" width="41.421875" style="2" customWidth="1"/>
    <col min="3" max="16384" width="11.421875" style="2" customWidth="1"/>
  </cols>
  <sheetData>
    <row r="1" s="326" customFormat="1" ht="15">
      <c r="A1" s="326" t="s">
        <v>3048</v>
      </c>
    </row>
    <row r="2" spans="1:2" ht="30" customHeight="1">
      <c r="A2" s="369" t="s">
        <v>3049</v>
      </c>
      <c r="B2" s="369"/>
    </row>
    <row r="3" spans="1:2" ht="12.75">
      <c r="A3" s="327" t="s">
        <v>3050</v>
      </c>
      <c r="B3" s="327" t="s">
        <v>3051</v>
      </c>
    </row>
    <row r="4" spans="1:2" ht="12.75">
      <c r="A4" s="328" t="s">
        <v>3052</v>
      </c>
      <c r="B4" s="328" t="s">
        <v>3053</v>
      </c>
    </row>
    <row r="5" spans="1:2" ht="12.75">
      <c r="A5" s="328" t="s">
        <v>3054</v>
      </c>
      <c r="B5" s="328" t="s">
        <v>3055</v>
      </c>
    </row>
    <row r="6" spans="1:2" ht="12.75">
      <c r="A6" s="328" t="s">
        <v>3056</v>
      </c>
      <c r="B6" s="328" t="s">
        <v>3057</v>
      </c>
    </row>
    <row r="7" spans="1:2" ht="12.75">
      <c r="A7" s="328" t="s">
        <v>3058</v>
      </c>
      <c r="B7" s="328" t="s">
        <v>3059</v>
      </c>
    </row>
    <row r="8" spans="1:2" ht="12.75">
      <c r="A8" s="328" t="s">
        <v>3060</v>
      </c>
      <c r="B8" s="328" t="s">
        <v>3061</v>
      </c>
    </row>
    <row r="9" spans="1:2" ht="12.75">
      <c r="A9" s="328" t="s">
        <v>3062</v>
      </c>
      <c r="B9" s="328" t="s">
        <v>3063</v>
      </c>
    </row>
    <row r="10" spans="1:2" ht="12.75">
      <c r="A10" s="328" t="s">
        <v>3064</v>
      </c>
      <c r="B10" s="328" t="s">
        <v>3065</v>
      </c>
    </row>
    <row r="11" spans="1:2" ht="12.75">
      <c r="A11" s="328" t="s">
        <v>3066</v>
      </c>
      <c r="B11" s="328" t="s">
        <v>3067</v>
      </c>
    </row>
    <row r="12" spans="1:2" ht="12.75">
      <c r="A12" s="328" t="s">
        <v>3068</v>
      </c>
      <c r="B12" s="328" t="s">
        <v>3069</v>
      </c>
    </row>
    <row r="13" spans="1:2" ht="12.75">
      <c r="A13" s="328" t="s">
        <v>3070</v>
      </c>
      <c r="B13" s="328" t="s">
        <v>3071</v>
      </c>
    </row>
    <row r="14" spans="1:2" ht="12.75">
      <c r="A14" s="328" t="s">
        <v>3072</v>
      </c>
      <c r="B14" s="328" t="s">
        <v>3073</v>
      </c>
    </row>
    <row r="15" spans="1:2" ht="12.75">
      <c r="A15" s="328" t="s">
        <v>3074</v>
      </c>
      <c r="B15" s="328" t="s">
        <v>3075</v>
      </c>
    </row>
    <row r="16" spans="1:2" ht="12.75">
      <c r="A16" s="328" t="s">
        <v>3076</v>
      </c>
      <c r="B16" s="328" t="s">
        <v>3077</v>
      </c>
    </row>
    <row r="17" spans="1:2" ht="12.75">
      <c r="A17" s="328" t="s">
        <v>3078</v>
      </c>
      <c r="B17" s="328" t="s">
        <v>3079</v>
      </c>
    </row>
    <row r="18" spans="1:2" ht="12.75">
      <c r="A18" s="328" t="s">
        <v>3080</v>
      </c>
      <c r="B18" s="328" t="s">
        <v>3081</v>
      </c>
    </row>
    <row r="19" spans="1:2" ht="12.75">
      <c r="A19" s="328" t="s">
        <v>3082</v>
      </c>
      <c r="B19" s="328" t="s">
        <v>3083</v>
      </c>
    </row>
    <row r="20" spans="1:2" ht="12.75">
      <c r="A20" s="328" t="s">
        <v>3084</v>
      </c>
      <c r="B20" s="328" t="s">
        <v>3085</v>
      </c>
    </row>
    <row r="21" spans="1:2" ht="12.75">
      <c r="A21" s="328" t="s">
        <v>3086</v>
      </c>
      <c r="B21" s="328" t="s">
        <v>3087</v>
      </c>
    </row>
    <row r="22" spans="1:2" ht="12.75">
      <c r="A22" s="329"/>
      <c r="B22" s="329"/>
    </row>
    <row r="23" spans="1:2" ht="12.75">
      <c r="A23" s="329"/>
      <c r="B23" s="329"/>
    </row>
    <row r="24" spans="1:2" ht="12.75">
      <c r="A24" s="329"/>
      <c r="B24" s="329"/>
    </row>
    <row r="25" spans="1:2" ht="12.75">
      <c r="A25" s="329"/>
      <c r="B25" s="329"/>
    </row>
    <row r="26" spans="1:2" ht="12.75">
      <c r="A26" s="329"/>
      <c r="B26" s="329"/>
    </row>
    <row r="27" spans="1:2" ht="12.75">
      <c r="A27" s="330"/>
      <c r="B27" s="330"/>
    </row>
    <row r="28" spans="1:2" ht="12.75">
      <c r="A28" s="329"/>
      <c r="B28" s="330"/>
    </row>
    <row r="29" spans="1:2" ht="12.75">
      <c r="A29" s="330"/>
      <c r="B29" s="330"/>
    </row>
    <row r="30" spans="1:2" ht="12.75">
      <c r="A30" s="330"/>
      <c r="B30" s="330"/>
    </row>
    <row r="31" spans="1:2" ht="12.75">
      <c r="A31" s="330"/>
      <c r="B31" s="330"/>
    </row>
    <row r="32" spans="1:2" ht="12.75">
      <c r="A32" s="330"/>
      <c r="B32" s="330"/>
    </row>
    <row r="33" spans="1:2" ht="12.75">
      <c r="A33" s="330"/>
      <c r="B33" s="330"/>
    </row>
    <row r="34" spans="1:2" ht="12.75">
      <c r="A34" s="330"/>
      <c r="B34" s="330"/>
    </row>
    <row r="35" spans="1:2" ht="12.75">
      <c r="A35" s="330"/>
      <c r="B35" s="330"/>
    </row>
    <row r="36" spans="1:2" ht="12.75">
      <c r="A36" s="330"/>
      <c r="B36" s="330"/>
    </row>
    <row r="37" spans="1:2" ht="12.75">
      <c r="A37" s="330"/>
      <c r="B37" s="330"/>
    </row>
    <row r="38" spans="1:2" ht="12.75">
      <c r="A38" s="330"/>
      <c r="B38" s="330"/>
    </row>
    <row r="39" spans="1:2" ht="12.75">
      <c r="A39" s="330"/>
      <c r="B39" s="330"/>
    </row>
    <row r="40" spans="1:2" ht="12.75">
      <c r="A40" s="330"/>
      <c r="B40" s="330"/>
    </row>
    <row r="41" spans="1:2" ht="12.75">
      <c r="A41" s="330"/>
      <c r="B41" s="330"/>
    </row>
    <row r="42" spans="1:2" ht="12.75">
      <c r="A42" s="330"/>
      <c r="B42" s="330"/>
    </row>
    <row r="43" spans="1:2" ht="12.75">
      <c r="A43" s="330"/>
      <c r="B43" s="330"/>
    </row>
    <row r="44" spans="1:2" ht="12.75">
      <c r="A44" s="330"/>
      <c r="B44" s="330"/>
    </row>
    <row r="45" spans="1:2" ht="12.75">
      <c r="A45" s="330"/>
      <c r="B45" s="330"/>
    </row>
    <row r="46" spans="1:2" ht="12.75">
      <c r="A46" s="330"/>
      <c r="B46" s="330"/>
    </row>
    <row r="47" spans="1:2" ht="12.75">
      <c r="A47" s="330"/>
      <c r="B47" s="330"/>
    </row>
    <row r="48" spans="1:2" ht="12.75">
      <c r="A48" s="330"/>
      <c r="B48" s="330"/>
    </row>
    <row r="49" spans="1:2" ht="12.75">
      <c r="A49" s="330"/>
      <c r="B49" s="330"/>
    </row>
    <row r="50" spans="1:2" ht="12.75">
      <c r="A50" s="330"/>
      <c r="B50" s="330"/>
    </row>
    <row r="51" spans="1:2" ht="12.75">
      <c r="A51" s="330"/>
      <c r="B51" s="330"/>
    </row>
    <row r="52" spans="1:2" ht="12.75">
      <c r="A52" s="330"/>
      <c r="B52" s="330"/>
    </row>
    <row r="53" spans="1:2" ht="12.75">
      <c r="A53" s="330"/>
      <c r="B53" s="330"/>
    </row>
    <row r="54" spans="1:2" ht="12.75">
      <c r="A54" s="330"/>
      <c r="B54" s="330"/>
    </row>
    <row r="55" spans="1:2" ht="12.75">
      <c r="A55" s="330"/>
      <c r="B55" s="330"/>
    </row>
    <row r="56" spans="1:2" ht="12.75">
      <c r="A56" s="330"/>
      <c r="B56" s="330"/>
    </row>
    <row r="57" spans="1:2" ht="12.75">
      <c r="A57" s="330"/>
      <c r="B57" s="330"/>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76"/>
  <sheetViews>
    <sheetView zoomScalePageLayoutView="0" workbookViewId="0" topLeftCell="A1">
      <pane ySplit="7" topLeftCell="A8" activePane="bottomLeft" state="frozen"/>
      <selection pane="topLeft" activeCell="A1" sqref="A1"/>
      <selection pane="bottomLeft" activeCell="H3" sqref="H3:I3"/>
    </sheetView>
  </sheetViews>
  <sheetFormatPr defaultColWidth="11.421875" defaultRowHeight="12.75"/>
  <cols>
    <col min="1" max="1" width="26.7109375" style="47" customWidth="1"/>
    <col min="2" max="2" width="10.8515625" style="48" customWidth="1"/>
    <col min="3" max="3" width="12.00390625" style="48" customWidth="1"/>
    <col min="4" max="4" width="9.7109375" style="47" customWidth="1"/>
    <col min="5" max="5" width="33.00390625" style="47" customWidth="1"/>
    <col min="6" max="6" width="9.57421875" style="47" customWidth="1"/>
    <col min="7" max="7" width="23.8515625" style="47" customWidth="1"/>
    <col min="8" max="8" width="11.7109375" style="49" customWidth="1"/>
    <col min="9" max="9" width="7.8515625" style="50" customWidth="1"/>
    <col min="10" max="10" width="5.28125" style="51" customWidth="1"/>
    <col min="11" max="11" width="5.00390625" style="52" customWidth="1"/>
    <col min="12" max="12" width="11.421875" style="52" customWidth="1"/>
    <col min="13" max="13" width="41.8515625" style="52" customWidth="1"/>
    <col min="14" max="16384" width="11.421875" style="52" customWidth="1"/>
  </cols>
  <sheetData>
    <row r="1" spans="1:10" s="55" customFormat="1" ht="15" customHeight="1">
      <c r="A1" s="336" t="s">
        <v>98</v>
      </c>
      <c r="B1" s="336"/>
      <c r="C1" s="336"/>
      <c r="D1" s="336"/>
      <c r="E1" s="336"/>
      <c r="F1" s="336"/>
      <c r="G1" s="336"/>
      <c r="H1" s="336"/>
      <c r="I1" s="53"/>
      <c r="J1" s="54"/>
    </row>
    <row r="2" spans="1:10" s="55" customFormat="1" ht="15" customHeight="1">
      <c r="A2" s="337" t="s">
        <v>99</v>
      </c>
      <c r="B2" s="337"/>
      <c r="C2" s="337"/>
      <c r="D2" s="337"/>
      <c r="E2" s="337"/>
      <c r="F2" s="337"/>
      <c r="G2" s="337"/>
      <c r="H2" s="338" t="str">
        <f>+Doklady!I100</f>
        <v>V4</v>
      </c>
      <c r="I2" s="338"/>
      <c r="J2" s="56"/>
    </row>
    <row r="3" spans="1:10" s="55" customFormat="1" ht="15">
      <c r="A3" s="57"/>
      <c r="B3" s="58"/>
      <c r="C3" s="58"/>
      <c r="D3" s="57"/>
      <c r="E3" s="57"/>
      <c r="F3" s="57"/>
      <c r="G3" s="59"/>
      <c r="H3" s="339">
        <f>+Doklady!I101</f>
        <v>45316</v>
      </c>
      <c r="I3" s="339"/>
      <c r="J3" s="56"/>
    </row>
    <row r="4" spans="1:10" s="55" customFormat="1" ht="15.75" customHeight="1">
      <c r="A4" s="60" t="s">
        <v>100</v>
      </c>
      <c r="B4" s="340" t="s">
        <v>101</v>
      </c>
      <c r="C4" s="340"/>
      <c r="D4" s="340"/>
      <c r="E4" s="340"/>
      <c r="F4" s="61"/>
      <c r="G4" s="61"/>
      <c r="I4" s="62"/>
      <c r="J4" s="56"/>
    </row>
    <row r="5" spans="1:10" s="55" customFormat="1" ht="15.75" customHeight="1" hidden="1">
      <c r="A5" s="60"/>
      <c r="B5" s="63"/>
      <c r="C5" s="63"/>
      <c r="D5" s="64"/>
      <c r="E5" s="64"/>
      <c r="F5" s="64"/>
      <c r="G5" s="64"/>
      <c r="H5" s="64"/>
      <c r="I5" s="65"/>
      <c r="J5" s="56"/>
    </row>
    <row r="6" spans="1:11" s="55" customFormat="1" ht="3.75" customHeight="1">
      <c r="A6" s="60"/>
      <c r="B6" s="63"/>
      <c r="C6" s="63"/>
      <c r="D6" s="64"/>
      <c r="I6" s="62"/>
      <c r="J6" s="66"/>
      <c r="K6" s="67"/>
    </row>
    <row r="7" spans="1:10" s="72" customFormat="1" ht="67.5">
      <c r="A7" s="68" t="s">
        <v>102</v>
      </c>
      <c r="B7" s="69" t="s">
        <v>103</v>
      </c>
      <c r="C7" s="68" t="s">
        <v>104</v>
      </c>
      <c r="D7" s="68" t="s">
        <v>105</v>
      </c>
      <c r="E7" s="68" t="s">
        <v>106</v>
      </c>
      <c r="F7" s="68" t="s">
        <v>107</v>
      </c>
      <c r="G7" s="68" t="s">
        <v>108</v>
      </c>
      <c r="H7" s="70" t="s">
        <v>109</v>
      </c>
      <c r="I7" s="71" t="s">
        <v>110</v>
      </c>
      <c r="J7" s="67"/>
    </row>
    <row r="8" spans="1:10" ht="78.75">
      <c r="A8" s="73" t="s">
        <v>111</v>
      </c>
      <c r="B8" s="74"/>
      <c r="C8" s="74"/>
      <c r="D8" s="75">
        <v>45048</v>
      </c>
      <c r="E8" s="76" t="s">
        <v>112</v>
      </c>
      <c r="F8" s="76"/>
      <c r="G8" s="76"/>
      <c r="H8" s="77"/>
      <c r="I8" s="78"/>
      <c r="J8" s="67"/>
    </row>
    <row r="9" spans="1:10" ht="56.25">
      <c r="A9" s="73" t="s">
        <v>111</v>
      </c>
      <c r="B9" s="79" t="s">
        <v>113</v>
      </c>
      <c r="C9" s="79" t="s">
        <v>114</v>
      </c>
      <c r="D9" s="75">
        <v>45049</v>
      </c>
      <c r="E9" s="73" t="s">
        <v>115</v>
      </c>
      <c r="F9" s="73"/>
      <c r="G9" s="73" t="s">
        <v>116</v>
      </c>
      <c r="H9" s="80">
        <v>400</v>
      </c>
      <c r="I9" s="81">
        <v>3</v>
      </c>
      <c r="J9" s="67"/>
    </row>
    <row r="10" spans="1:10" ht="22.5">
      <c r="A10" s="73" t="s">
        <v>111</v>
      </c>
      <c r="B10" s="79" t="s">
        <v>117</v>
      </c>
      <c r="C10" s="79" t="s">
        <v>118</v>
      </c>
      <c r="D10" s="75">
        <v>45050</v>
      </c>
      <c r="E10" s="73" t="s">
        <v>119</v>
      </c>
      <c r="F10" s="73"/>
      <c r="G10" s="73" t="s">
        <v>120</v>
      </c>
      <c r="H10" s="80"/>
      <c r="I10" s="81">
        <v>3</v>
      </c>
      <c r="J10" s="67"/>
    </row>
    <row r="11" spans="1:10" ht="22.5">
      <c r="A11" s="73" t="s">
        <v>111</v>
      </c>
      <c r="B11" s="79" t="s">
        <v>121</v>
      </c>
      <c r="C11" s="79" t="s">
        <v>122</v>
      </c>
      <c r="D11" s="75">
        <v>45051</v>
      </c>
      <c r="E11" s="73" t="s">
        <v>123</v>
      </c>
      <c r="F11" s="73"/>
      <c r="G11" s="73" t="s">
        <v>124</v>
      </c>
      <c r="H11" s="80">
        <v>100</v>
      </c>
      <c r="I11" s="81">
        <v>3</v>
      </c>
      <c r="J11" s="67"/>
    </row>
    <row r="12" spans="1:10" ht="22.5">
      <c r="A12" s="73" t="s">
        <v>111</v>
      </c>
      <c r="B12" s="79" t="s">
        <v>125</v>
      </c>
      <c r="C12" s="79" t="s">
        <v>126</v>
      </c>
      <c r="D12" s="75">
        <v>45052</v>
      </c>
      <c r="E12" s="73" t="s">
        <v>127</v>
      </c>
      <c r="F12" s="73"/>
      <c r="G12" s="73" t="s">
        <v>128</v>
      </c>
      <c r="H12" s="80">
        <v>50</v>
      </c>
      <c r="I12" s="81">
        <v>3</v>
      </c>
      <c r="J12" s="67"/>
    </row>
    <row r="13" spans="1:10" ht="12.75">
      <c r="A13" s="73" t="s">
        <v>111</v>
      </c>
      <c r="B13" s="79" t="s">
        <v>129</v>
      </c>
      <c r="C13" s="79" t="s">
        <v>130</v>
      </c>
      <c r="D13" s="75">
        <v>45053</v>
      </c>
      <c r="E13" s="73" t="s">
        <v>131</v>
      </c>
      <c r="F13" s="73"/>
      <c r="G13" s="73" t="s">
        <v>132</v>
      </c>
      <c r="H13" s="80">
        <v>200</v>
      </c>
      <c r="I13" s="81">
        <v>3</v>
      </c>
      <c r="J13" s="67"/>
    </row>
    <row r="14" spans="1:10" ht="12.75">
      <c r="A14" s="73" t="s">
        <v>111</v>
      </c>
      <c r="B14" s="79" t="s">
        <v>133</v>
      </c>
      <c r="C14" s="79" t="s">
        <v>134</v>
      </c>
      <c r="D14" s="75">
        <v>45054</v>
      </c>
      <c r="E14" s="73" t="s">
        <v>135</v>
      </c>
      <c r="F14" s="73"/>
      <c r="G14" s="73" t="s">
        <v>136</v>
      </c>
      <c r="H14" s="80"/>
      <c r="I14" s="81">
        <v>3</v>
      </c>
      <c r="J14" s="67"/>
    </row>
    <row r="15" spans="1:10" ht="12.75">
      <c r="A15" s="73" t="s">
        <v>111</v>
      </c>
      <c r="B15" s="79" t="s">
        <v>137</v>
      </c>
      <c r="C15" s="79" t="s">
        <v>138</v>
      </c>
      <c r="D15" s="75">
        <v>45055</v>
      </c>
      <c r="E15" s="73" t="s">
        <v>139</v>
      </c>
      <c r="F15" s="73"/>
      <c r="G15" s="73" t="s">
        <v>140</v>
      </c>
      <c r="H15" s="80">
        <v>505</v>
      </c>
      <c r="I15" s="81">
        <v>3</v>
      </c>
      <c r="J15" s="67"/>
    </row>
    <row r="16" spans="1:10" ht="122.25">
      <c r="A16" s="73" t="s">
        <v>111</v>
      </c>
      <c r="B16" s="82"/>
      <c r="C16" s="82"/>
      <c r="D16" s="75">
        <v>45056</v>
      </c>
      <c r="E16" s="83" t="s">
        <v>141</v>
      </c>
      <c r="F16" s="83"/>
      <c r="G16" s="83"/>
      <c r="H16" s="84"/>
      <c r="I16" s="85"/>
      <c r="J16" s="67"/>
    </row>
    <row r="17" spans="1:10" ht="12.75">
      <c r="A17" s="73" t="s">
        <v>111</v>
      </c>
      <c r="B17" s="79" t="s">
        <v>142</v>
      </c>
      <c r="C17" s="79" t="s">
        <v>143</v>
      </c>
      <c r="D17" s="75">
        <v>45057</v>
      </c>
      <c r="E17" s="73" t="s">
        <v>144</v>
      </c>
      <c r="F17" s="73"/>
      <c r="G17" s="73" t="s">
        <v>145</v>
      </c>
      <c r="H17" s="80"/>
      <c r="I17" s="81">
        <v>2</v>
      </c>
      <c r="J17" s="67"/>
    </row>
    <row r="18" spans="1:10" ht="20.25">
      <c r="A18" s="73" t="s">
        <v>111</v>
      </c>
      <c r="B18" s="79" t="s">
        <v>146</v>
      </c>
      <c r="C18" s="79" t="s">
        <v>147</v>
      </c>
      <c r="D18" s="75">
        <v>45058</v>
      </c>
      <c r="E18" s="73" t="s">
        <v>148</v>
      </c>
      <c r="F18" s="73"/>
      <c r="G18" s="73" t="s">
        <v>149</v>
      </c>
      <c r="H18" s="80"/>
      <c r="I18" s="81">
        <v>2</v>
      </c>
      <c r="J18" s="67"/>
    </row>
    <row r="19" spans="1:10" ht="12.75">
      <c r="A19" s="73" t="s">
        <v>111</v>
      </c>
      <c r="B19" s="79" t="s">
        <v>150</v>
      </c>
      <c r="C19" s="79" t="s">
        <v>151</v>
      </c>
      <c r="D19" s="75">
        <v>45059</v>
      </c>
      <c r="E19" s="73" t="s">
        <v>152</v>
      </c>
      <c r="F19" s="73"/>
      <c r="G19" s="73" t="s">
        <v>153</v>
      </c>
      <c r="H19" s="80">
        <v>1000</v>
      </c>
      <c r="I19" s="81">
        <v>2</v>
      </c>
      <c r="J19" s="67"/>
    </row>
    <row r="20" spans="1:10" ht="12.75">
      <c r="A20" s="73" t="s">
        <v>111</v>
      </c>
      <c r="B20" s="79" t="s">
        <v>154</v>
      </c>
      <c r="C20" s="79" t="s">
        <v>155</v>
      </c>
      <c r="D20" s="75">
        <v>45060</v>
      </c>
      <c r="E20" s="73" t="s">
        <v>156</v>
      </c>
      <c r="F20" s="73"/>
      <c r="G20" s="73" t="s">
        <v>157</v>
      </c>
      <c r="H20" s="80">
        <v>300</v>
      </c>
      <c r="I20" s="81">
        <v>2</v>
      </c>
      <c r="J20" s="67"/>
    </row>
    <row r="21" spans="1:10" ht="12.75">
      <c r="A21" s="73" t="s">
        <v>111</v>
      </c>
      <c r="B21" s="79" t="s">
        <v>158</v>
      </c>
      <c r="C21" s="79" t="s">
        <v>159</v>
      </c>
      <c r="D21" s="75">
        <v>45061</v>
      </c>
      <c r="E21" s="73" t="s">
        <v>160</v>
      </c>
      <c r="F21" s="73"/>
      <c r="G21" s="73" t="s">
        <v>161</v>
      </c>
      <c r="H21" s="80">
        <v>600</v>
      </c>
      <c r="I21" s="81">
        <v>2</v>
      </c>
      <c r="J21" s="67"/>
    </row>
    <row r="22" spans="1:10" ht="20.25">
      <c r="A22" s="73" t="s">
        <v>111</v>
      </c>
      <c r="B22" s="79" t="s">
        <v>162</v>
      </c>
      <c r="C22" s="79" t="s">
        <v>163</v>
      </c>
      <c r="D22" s="75">
        <v>45062</v>
      </c>
      <c r="E22" s="73" t="s">
        <v>164</v>
      </c>
      <c r="F22" s="73"/>
      <c r="G22" s="73" t="s">
        <v>165</v>
      </c>
      <c r="H22" s="80">
        <v>25.9</v>
      </c>
      <c r="I22" s="81">
        <v>2</v>
      </c>
      <c r="J22" s="67"/>
    </row>
    <row r="23" spans="1:10" ht="12.75">
      <c r="A23" s="73" t="s">
        <v>111</v>
      </c>
      <c r="B23" s="79" t="s">
        <v>166</v>
      </c>
      <c r="C23" s="79" t="s">
        <v>167</v>
      </c>
      <c r="D23" s="75">
        <v>45063</v>
      </c>
      <c r="E23" s="73" t="s">
        <v>168</v>
      </c>
      <c r="F23" s="73"/>
      <c r="G23" s="73" t="s">
        <v>169</v>
      </c>
      <c r="H23" s="80"/>
      <c r="I23" s="81">
        <v>2</v>
      </c>
      <c r="J23" s="67"/>
    </row>
    <row r="24" spans="1:18" ht="12.75">
      <c r="A24" s="73" t="s">
        <v>111</v>
      </c>
      <c r="B24" s="82"/>
      <c r="C24" s="82"/>
      <c r="D24" s="75">
        <v>45064</v>
      </c>
      <c r="E24" s="83" t="s">
        <v>170</v>
      </c>
      <c r="F24" s="83"/>
      <c r="G24" s="83"/>
      <c r="H24" s="84"/>
      <c r="I24" s="85"/>
      <c r="J24" s="67"/>
      <c r="M24" s="86"/>
      <c r="N24" s="86"/>
      <c r="O24" s="86"/>
      <c r="P24" s="86"/>
      <c r="Q24" s="86"/>
      <c r="R24" s="86"/>
    </row>
    <row r="25" spans="1:18" ht="30">
      <c r="A25" s="73" t="s">
        <v>111</v>
      </c>
      <c r="B25" s="79" t="s">
        <v>171</v>
      </c>
      <c r="C25" s="79" t="s">
        <v>171</v>
      </c>
      <c r="D25" s="75">
        <v>45065</v>
      </c>
      <c r="E25" s="73" t="s">
        <v>172</v>
      </c>
      <c r="F25" s="73"/>
      <c r="G25" s="73" t="s">
        <v>173</v>
      </c>
      <c r="H25" s="80"/>
      <c r="I25" s="81">
        <v>4</v>
      </c>
      <c r="J25" s="67"/>
      <c r="M25" s="86"/>
      <c r="N25" s="86"/>
      <c r="O25" s="86"/>
      <c r="P25" s="86"/>
      <c r="Q25" s="86"/>
      <c r="R25" s="86"/>
    </row>
    <row r="26" spans="1:18" ht="12.75">
      <c r="A26" s="73" t="s">
        <v>111</v>
      </c>
      <c r="B26" s="79" t="s">
        <v>174</v>
      </c>
      <c r="C26" s="79" t="s">
        <v>175</v>
      </c>
      <c r="D26" s="75">
        <v>45066</v>
      </c>
      <c r="E26" s="73" t="s">
        <v>176</v>
      </c>
      <c r="F26" s="73"/>
      <c r="G26" s="73" t="s">
        <v>177</v>
      </c>
      <c r="H26" s="80">
        <v>124</v>
      </c>
      <c r="I26" s="81">
        <v>2</v>
      </c>
      <c r="J26" s="67"/>
      <c r="M26" s="86"/>
      <c r="N26" s="86"/>
      <c r="O26" s="86"/>
      <c r="P26" s="86"/>
      <c r="Q26" s="86"/>
      <c r="R26" s="86"/>
    </row>
    <row r="27" spans="1:18" ht="12.75">
      <c r="A27" s="73" t="s">
        <v>111</v>
      </c>
      <c r="B27" s="79" t="s">
        <v>178</v>
      </c>
      <c r="C27" s="79">
        <v>1213275</v>
      </c>
      <c r="D27" s="75">
        <v>45067</v>
      </c>
      <c r="E27" s="73" t="s">
        <v>179</v>
      </c>
      <c r="F27" s="73"/>
      <c r="G27" s="73" t="s">
        <v>180</v>
      </c>
      <c r="H27" s="80">
        <v>19.1</v>
      </c>
      <c r="I27" s="81">
        <v>2</v>
      </c>
      <c r="J27" s="67"/>
      <c r="O27" s="86"/>
      <c r="P27" s="86"/>
      <c r="Q27" s="86"/>
      <c r="R27" s="86"/>
    </row>
    <row r="28" spans="1:18" ht="12.75">
      <c r="A28" s="73" t="s">
        <v>111</v>
      </c>
      <c r="B28" s="79" t="s">
        <v>181</v>
      </c>
      <c r="C28" s="79">
        <v>2007006035</v>
      </c>
      <c r="D28" s="75">
        <v>45068</v>
      </c>
      <c r="E28" s="73" t="s">
        <v>182</v>
      </c>
      <c r="F28" s="73"/>
      <c r="G28" s="73" t="s">
        <v>183</v>
      </c>
      <c r="H28" s="80">
        <v>277.74</v>
      </c>
      <c r="I28" s="81">
        <v>4</v>
      </c>
      <c r="J28" s="67"/>
      <c r="O28" s="86"/>
      <c r="P28" s="86"/>
      <c r="Q28" s="86"/>
      <c r="R28" s="86"/>
    </row>
    <row r="29" spans="1:18" ht="12.75">
      <c r="A29" s="73" t="s">
        <v>111</v>
      </c>
      <c r="B29" s="87">
        <v>45261</v>
      </c>
      <c r="C29" s="79" t="s">
        <v>175</v>
      </c>
      <c r="D29" s="75">
        <v>45069</v>
      </c>
      <c r="E29" s="73" t="s">
        <v>184</v>
      </c>
      <c r="F29" s="73"/>
      <c r="G29" s="73" t="s">
        <v>185</v>
      </c>
      <c r="H29" s="80">
        <v>50</v>
      </c>
      <c r="I29" s="81">
        <v>4</v>
      </c>
      <c r="J29" s="67"/>
      <c r="O29" s="86"/>
      <c r="P29" s="86"/>
      <c r="Q29" s="86"/>
      <c r="R29" s="86"/>
    </row>
    <row r="30" spans="1:18" ht="12.75">
      <c r="A30" s="73" t="s">
        <v>111</v>
      </c>
      <c r="B30" s="79" t="s">
        <v>186</v>
      </c>
      <c r="C30" s="79" t="s">
        <v>187</v>
      </c>
      <c r="D30" s="75">
        <v>45070</v>
      </c>
      <c r="E30" s="73" t="s">
        <v>188</v>
      </c>
      <c r="F30" s="73"/>
      <c r="G30" s="73" t="s">
        <v>189</v>
      </c>
      <c r="H30" s="80">
        <v>9</v>
      </c>
      <c r="I30" s="81">
        <v>4</v>
      </c>
      <c r="J30" s="67"/>
      <c r="O30" s="86"/>
      <c r="P30" s="86"/>
      <c r="Q30" s="86"/>
      <c r="R30" s="86"/>
    </row>
    <row r="31" spans="1:18" ht="20.25">
      <c r="A31" s="73" t="s">
        <v>111</v>
      </c>
      <c r="B31" s="87">
        <v>45047</v>
      </c>
      <c r="C31" s="79" t="s">
        <v>190</v>
      </c>
      <c r="D31" s="75">
        <v>45071</v>
      </c>
      <c r="E31" s="73" t="s">
        <v>191</v>
      </c>
      <c r="F31" s="73"/>
      <c r="G31" s="73" t="s">
        <v>192</v>
      </c>
      <c r="H31" s="80">
        <v>10</v>
      </c>
      <c r="I31" s="81">
        <v>4</v>
      </c>
      <c r="J31" s="67"/>
      <c r="O31" s="86"/>
      <c r="P31" s="86"/>
      <c r="Q31" s="86"/>
      <c r="R31" s="86"/>
    </row>
    <row r="32" spans="1:18" ht="12.75">
      <c r="A32" s="73" t="s">
        <v>111</v>
      </c>
      <c r="B32" s="79" t="s">
        <v>193</v>
      </c>
      <c r="C32" s="79" t="s">
        <v>194</v>
      </c>
      <c r="D32" s="75">
        <v>45072</v>
      </c>
      <c r="E32" s="73" t="s">
        <v>195</v>
      </c>
      <c r="F32" s="73"/>
      <c r="G32" s="73" t="s">
        <v>196</v>
      </c>
      <c r="H32" s="80">
        <v>500</v>
      </c>
      <c r="I32" s="81">
        <v>1</v>
      </c>
      <c r="J32" s="67"/>
      <c r="O32" s="86"/>
      <c r="P32" s="86"/>
      <c r="Q32" s="86"/>
      <c r="R32" s="86"/>
    </row>
    <row r="33" spans="1:18" ht="12.75">
      <c r="A33" s="73" t="s">
        <v>111</v>
      </c>
      <c r="B33" s="79" t="s">
        <v>197</v>
      </c>
      <c r="C33" s="79" t="s">
        <v>198</v>
      </c>
      <c r="D33" s="75">
        <v>45073</v>
      </c>
      <c r="E33" s="73" t="s">
        <v>199</v>
      </c>
      <c r="F33" s="73"/>
      <c r="G33" s="73" t="s">
        <v>200</v>
      </c>
      <c r="H33" s="80">
        <v>71.2</v>
      </c>
      <c r="I33" s="81">
        <v>3</v>
      </c>
      <c r="J33" s="67"/>
      <c r="O33" s="86"/>
      <c r="P33" s="86"/>
      <c r="Q33" s="86"/>
      <c r="R33" s="86"/>
    </row>
    <row r="34" spans="1:10" ht="51">
      <c r="A34" s="73" t="s">
        <v>111</v>
      </c>
      <c r="B34" s="79" t="s">
        <v>201</v>
      </c>
      <c r="C34" s="79" t="s">
        <v>202</v>
      </c>
      <c r="D34" s="75">
        <v>45074</v>
      </c>
      <c r="E34" s="73" t="s">
        <v>203</v>
      </c>
      <c r="F34" s="73"/>
      <c r="G34" s="73" t="s">
        <v>204</v>
      </c>
      <c r="H34" s="80">
        <v>250</v>
      </c>
      <c r="I34" s="81">
        <v>1</v>
      </c>
      <c r="J34" s="67"/>
    </row>
    <row r="35" spans="1:10" ht="12.75">
      <c r="A35" s="73" t="s">
        <v>111</v>
      </c>
      <c r="B35" s="79" t="s">
        <v>205</v>
      </c>
      <c r="C35" s="79" t="s">
        <v>206</v>
      </c>
      <c r="D35" s="75">
        <v>45075</v>
      </c>
      <c r="E35" s="73" t="s">
        <v>207</v>
      </c>
      <c r="F35" s="73"/>
      <c r="G35" s="73" t="s">
        <v>208</v>
      </c>
      <c r="H35" s="80">
        <v>320</v>
      </c>
      <c r="I35" s="81">
        <v>5</v>
      </c>
      <c r="J35" s="67"/>
    </row>
    <row r="36" spans="1:10" ht="12.75">
      <c r="A36" s="73" t="s">
        <v>111</v>
      </c>
      <c r="B36" s="79" t="s">
        <v>209</v>
      </c>
      <c r="C36" s="79" t="s">
        <v>210</v>
      </c>
      <c r="D36" s="75">
        <v>45076</v>
      </c>
      <c r="E36" s="73" t="s">
        <v>211</v>
      </c>
      <c r="F36" s="73"/>
      <c r="G36" s="73" t="s">
        <v>212</v>
      </c>
      <c r="H36" s="80">
        <v>40</v>
      </c>
      <c r="I36" s="81">
        <v>4</v>
      </c>
      <c r="J36" s="67"/>
    </row>
    <row r="37" spans="1:10" ht="12.75">
      <c r="A37" s="73" t="s">
        <v>111</v>
      </c>
      <c r="B37" s="87">
        <v>44927</v>
      </c>
      <c r="C37" s="79" t="s">
        <v>213</v>
      </c>
      <c r="D37" s="75">
        <v>45077</v>
      </c>
      <c r="E37" s="73" t="s">
        <v>214</v>
      </c>
      <c r="F37" s="73"/>
      <c r="G37" s="73" t="s">
        <v>215</v>
      </c>
      <c r="H37" s="80">
        <v>25</v>
      </c>
      <c r="I37" s="81">
        <v>4</v>
      </c>
      <c r="J37" s="67"/>
    </row>
    <row r="38" spans="1:10" ht="12.75">
      <c r="A38" s="73" t="s">
        <v>111</v>
      </c>
      <c r="B38" s="87">
        <v>44986</v>
      </c>
      <c r="C38" s="79" t="s">
        <v>216</v>
      </c>
      <c r="D38" s="75">
        <v>45078</v>
      </c>
      <c r="E38" s="73" t="s">
        <v>217</v>
      </c>
      <c r="F38" s="73"/>
      <c r="G38" s="73" t="s">
        <v>218</v>
      </c>
      <c r="H38" s="80">
        <v>150</v>
      </c>
      <c r="I38" s="81">
        <v>4</v>
      </c>
      <c r="J38" s="67"/>
    </row>
    <row r="39" spans="1:10" ht="12.75">
      <c r="A39" s="73" t="s">
        <v>111</v>
      </c>
      <c r="B39" s="87">
        <v>45017</v>
      </c>
      <c r="C39" s="79" t="s">
        <v>219</v>
      </c>
      <c r="D39" s="75">
        <v>45079</v>
      </c>
      <c r="E39" s="73" t="s">
        <v>220</v>
      </c>
      <c r="F39" s="73"/>
      <c r="G39" s="73" t="s">
        <v>221</v>
      </c>
      <c r="H39" s="80">
        <v>100</v>
      </c>
      <c r="I39" s="81">
        <v>4</v>
      </c>
      <c r="J39" s="67"/>
    </row>
    <row r="40" spans="1:9" ht="9.75">
      <c r="A40" s="73" t="s">
        <v>111</v>
      </c>
      <c r="B40" s="79" t="s">
        <v>222</v>
      </c>
      <c r="C40" s="79" t="s">
        <v>223</v>
      </c>
      <c r="D40" s="75">
        <v>45080</v>
      </c>
      <c r="E40" s="73" t="s">
        <v>224</v>
      </c>
      <c r="F40" s="73"/>
      <c r="G40" s="73" t="s">
        <v>225</v>
      </c>
      <c r="H40" s="80">
        <v>74.1</v>
      </c>
      <c r="I40" s="81">
        <v>4</v>
      </c>
    </row>
    <row r="41" spans="1:9" ht="9.75">
      <c r="A41" s="73" t="s">
        <v>111</v>
      </c>
      <c r="B41" s="79" t="s">
        <v>226</v>
      </c>
      <c r="C41" s="79" t="s">
        <v>227</v>
      </c>
      <c r="D41" s="75">
        <v>45081</v>
      </c>
      <c r="E41" s="73" t="s">
        <v>228</v>
      </c>
      <c r="F41" s="73"/>
      <c r="G41" s="73" t="s">
        <v>229</v>
      </c>
      <c r="H41" s="80">
        <v>120</v>
      </c>
      <c r="I41" s="81">
        <v>2</v>
      </c>
    </row>
    <row r="42" spans="1:9" ht="40.5">
      <c r="A42" s="73" t="s">
        <v>111</v>
      </c>
      <c r="B42" s="79" t="s">
        <v>230</v>
      </c>
      <c r="C42" s="79" t="s">
        <v>230</v>
      </c>
      <c r="D42" s="75">
        <v>45082</v>
      </c>
      <c r="E42" s="73" t="s">
        <v>231</v>
      </c>
      <c r="F42" s="73"/>
      <c r="G42" s="73" t="s">
        <v>232</v>
      </c>
      <c r="H42" s="80">
        <v>80</v>
      </c>
      <c r="I42" s="81">
        <v>3</v>
      </c>
    </row>
    <row r="43" spans="1:9" ht="9.75">
      <c r="A43" s="73" t="s">
        <v>111</v>
      </c>
      <c r="B43" s="79" t="s">
        <v>233</v>
      </c>
      <c r="C43" s="79" t="s">
        <v>234</v>
      </c>
      <c r="D43" s="75">
        <v>45083</v>
      </c>
      <c r="E43" s="73" t="s">
        <v>235</v>
      </c>
      <c r="F43" s="73"/>
      <c r="G43" s="73" t="s">
        <v>236</v>
      </c>
      <c r="H43" s="80">
        <v>600</v>
      </c>
      <c r="I43" s="81">
        <v>1</v>
      </c>
    </row>
    <row r="44" spans="1:18" s="51" customFormat="1" ht="20.25">
      <c r="A44" s="73" t="s">
        <v>111</v>
      </c>
      <c r="B44" s="79" t="s">
        <v>190</v>
      </c>
      <c r="C44" s="79" t="s">
        <v>237</v>
      </c>
      <c r="D44" s="75">
        <v>45084</v>
      </c>
      <c r="E44" s="73" t="s">
        <v>238</v>
      </c>
      <c r="F44" s="73"/>
      <c r="G44" s="73" t="s">
        <v>239</v>
      </c>
      <c r="H44" s="80">
        <v>10</v>
      </c>
      <c r="I44" s="81">
        <v>3</v>
      </c>
      <c r="K44" s="52"/>
      <c r="L44" s="52"/>
      <c r="M44" s="52"/>
      <c r="N44" s="52"/>
      <c r="O44" s="52"/>
      <c r="P44" s="52"/>
      <c r="Q44" s="52"/>
      <c r="R44" s="52"/>
    </row>
    <row r="45" spans="1:18" s="51" customFormat="1" ht="9.75">
      <c r="A45" s="73" t="s">
        <v>111</v>
      </c>
      <c r="B45" s="79" t="s">
        <v>240</v>
      </c>
      <c r="C45" s="79" t="s">
        <v>241</v>
      </c>
      <c r="D45" s="75">
        <v>45085</v>
      </c>
      <c r="E45" s="73" t="s">
        <v>242</v>
      </c>
      <c r="F45" s="73"/>
      <c r="G45" s="73" t="s">
        <v>243</v>
      </c>
      <c r="H45" s="80">
        <v>19</v>
      </c>
      <c r="I45" s="81">
        <v>2</v>
      </c>
      <c r="K45" s="52"/>
      <c r="L45" s="52"/>
      <c r="M45" s="52"/>
      <c r="N45" s="52"/>
      <c r="O45" s="52"/>
      <c r="P45" s="52"/>
      <c r="Q45" s="52"/>
      <c r="R45" s="52"/>
    </row>
    <row r="46" spans="1:18" s="51" customFormat="1" ht="9.75">
      <c r="A46" s="73" t="s">
        <v>111</v>
      </c>
      <c r="B46" s="79" t="s">
        <v>244</v>
      </c>
      <c r="C46" s="79" t="s">
        <v>245</v>
      </c>
      <c r="D46" s="75">
        <v>45086</v>
      </c>
      <c r="E46" s="73" t="s">
        <v>246</v>
      </c>
      <c r="F46" s="73"/>
      <c r="G46" s="73" t="s">
        <v>247</v>
      </c>
      <c r="H46" s="80">
        <v>230</v>
      </c>
      <c r="I46" s="81">
        <v>2</v>
      </c>
      <c r="K46" s="52"/>
      <c r="L46" s="52"/>
      <c r="M46" s="52"/>
      <c r="N46" s="52"/>
      <c r="O46" s="52"/>
      <c r="P46" s="52"/>
      <c r="Q46" s="52"/>
      <c r="R46" s="52"/>
    </row>
    <row r="47" spans="1:18" s="51" customFormat="1" ht="9.75">
      <c r="A47" s="73" t="s">
        <v>111</v>
      </c>
      <c r="B47" s="79" t="s">
        <v>248</v>
      </c>
      <c r="C47" s="79" t="s">
        <v>249</v>
      </c>
      <c r="D47" s="75">
        <v>45087</v>
      </c>
      <c r="E47" s="73" t="s">
        <v>250</v>
      </c>
      <c r="F47" s="73"/>
      <c r="G47" s="73" t="s">
        <v>251</v>
      </c>
      <c r="H47" s="80">
        <v>175</v>
      </c>
      <c r="I47" s="81">
        <v>2</v>
      </c>
      <c r="K47" s="52"/>
      <c r="L47" s="52"/>
      <c r="M47" s="52"/>
      <c r="N47" s="52"/>
      <c r="O47" s="52"/>
      <c r="P47" s="52"/>
      <c r="Q47" s="52"/>
      <c r="R47" s="52"/>
    </row>
    <row r="48" spans="1:18" s="51" customFormat="1" ht="9.75">
      <c r="A48" s="73" t="s">
        <v>111</v>
      </c>
      <c r="B48" s="79" t="s">
        <v>252</v>
      </c>
      <c r="C48" s="79">
        <v>369963</v>
      </c>
      <c r="D48" s="75">
        <v>45088</v>
      </c>
      <c r="E48" s="73" t="s">
        <v>253</v>
      </c>
      <c r="F48" s="73"/>
      <c r="G48" s="73" t="s">
        <v>254</v>
      </c>
      <c r="H48" s="80"/>
      <c r="I48" s="81">
        <v>1</v>
      </c>
      <c r="K48" s="52"/>
      <c r="L48" s="52"/>
      <c r="M48" s="52"/>
      <c r="N48" s="52"/>
      <c r="O48" s="52"/>
      <c r="P48" s="52"/>
      <c r="Q48" s="52"/>
      <c r="R48" s="52"/>
    </row>
    <row r="49" spans="1:18" s="51" customFormat="1" ht="81">
      <c r="A49" s="73" t="s">
        <v>255</v>
      </c>
      <c r="B49" s="79"/>
      <c r="C49" s="79"/>
      <c r="D49" s="75">
        <v>45089</v>
      </c>
      <c r="E49" s="73" t="s">
        <v>256</v>
      </c>
      <c r="F49" s="73"/>
      <c r="G49" s="73"/>
      <c r="H49" s="80"/>
      <c r="I49" s="81">
        <v>10</v>
      </c>
      <c r="K49" s="52"/>
      <c r="L49" s="52"/>
      <c r="M49" s="52"/>
      <c r="N49" s="52"/>
      <c r="O49" s="52"/>
      <c r="P49" s="52"/>
      <c r="Q49" s="52"/>
      <c r="R49" s="52"/>
    </row>
    <row r="50" spans="1:18" s="51" customFormat="1" ht="9.75">
      <c r="A50" s="73" t="s">
        <v>255</v>
      </c>
      <c r="B50" s="79" t="s">
        <v>257</v>
      </c>
      <c r="C50" s="79">
        <v>20200136</v>
      </c>
      <c r="D50" s="75">
        <v>45090</v>
      </c>
      <c r="E50" s="73" t="s">
        <v>258</v>
      </c>
      <c r="F50" s="73"/>
      <c r="G50" s="73" t="s">
        <v>259</v>
      </c>
      <c r="H50" s="80">
        <v>360</v>
      </c>
      <c r="I50" s="81">
        <v>10</v>
      </c>
      <c r="K50" s="52"/>
      <c r="L50" s="52"/>
      <c r="M50" s="52"/>
      <c r="N50" s="52"/>
      <c r="O50" s="52"/>
      <c r="P50" s="52"/>
      <c r="Q50" s="52"/>
      <c r="R50" s="52"/>
    </row>
    <row r="51" spans="1:18" s="51" customFormat="1" ht="9.75">
      <c r="A51" s="73" t="s">
        <v>255</v>
      </c>
      <c r="B51" s="79" t="s">
        <v>260</v>
      </c>
      <c r="C51" s="79" t="s">
        <v>194</v>
      </c>
      <c r="D51" s="75">
        <v>45091</v>
      </c>
      <c r="E51" s="73" t="s">
        <v>261</v>
      </c>
      <c r="F51" s="73"/>
      <c r="G51" s="73" t="s">
        <v>196</v>
      </c>
      <c r="H51" s="80">
        <v>500</v>
      </c>
      <c r="I51" s="81">
        <v>10</v>
      </c>
      <c r="K51" s="52"/>
      <c r="L51" s="52"/>
      <c r="M51" s="52"/>
      <c r="N51" s="52"/>
      <c r="O51" s="52"/>
      <c r="P51" s="52"/>
      <c r="Q51" s="52"/>
      <c r="R51" s="52"/>
    </row>
    <row r="52" spans="1:18" s="51" customFormat="1" ht="9.75">
      <c r="A52" s="73" t="s">
        <v>255</v>
      </c>
      <c r="B52" s="87">
        <v>45139</v>
      </c>
      <c r="C52" s="79" t="s">
        <v>262</v>
      </c>
      <c r="D52" s="75">
        <v>45092</v>
      </c>
      <c r="E52" s="73" t="s">
        <v>263</v>
      </c>
      <c r="F52" s="73"/>
      <c r="G52" s="73" t="s">
        <v>264</v>
      </c>
      <c r="H52" s="80">
        <v>20</v>
      </c>
      <c r="I52" s="81">
        <v>10</v>
      </c>
      <c r="K52" s="52"/>
      <c r="L52" s="52"/>
      <c r="M52" s="52"/>
      <c r="N52" s="52"/>
      <c r="O52" s="52"/>
      <c r="P52" s="52"/>
      <c r="Q52" s="52"/>
      <c r="R52" s="52"/>
    </row>
    <row r="53" spans="1:18" s="51" customFormat="1" ht="9.75">
      <c r="A53" s="73" t="s">
        <v>255</v>
      </c>
      <c r="B53" s="79" t="s">
        <v>265</v>
      </c>
      <c r="C53" s="79" t="s">
        <v>266</v>
      </c>
      <c r="D53" s="75">
        <v>45093</v>
      </c>
      <c r="E53" s="73" t="s">
        <v>267</v>
      </c>
      <c r="F53" s="73"/>
      <c r="G53" s="73" t="s">
        <v>268</v>
      </c>
      <c r="H53" s="80">
        <v>25</v>
      </c>
      <c r="I53" s="81">
        <v>10</v>
      </c>
      <c r="K53" s="52"/>
      <c r="L53" s="52"/>
      <c r="M53" s="52"/>
      <c r="N53" s="52"/>
      <c r="O53" s="52"/>
      <c r="P53" s="52"/>
      <c r="Q53" s="52"/>
      <c r="R53" s="52"/>
    </row>
    <row r="54" spans="1:18" s="51" customFormat="1" ht="20.25">
      <c r="A54" s="73" t="s">
        <v>269</v>
      </c>
      <c r="B54" s="87">
        <v>45170</v>
      </c>
      <c r="C54" s="79" t="s">
        <v>270</v>
      </c>
      <c r="D54" s="75">
        <v>45094</v>
      </c>
      <c r="E54" s="73" t="s">
        <v>271</v>
      </c>
      <c r="F54" s="73"/>
      <c r="G54" s="73" t="s">
        <v>272</v>
      </c>
      <c r="H54" s="80">
        <v>20000</v>
      </c>
      <c r="I54" s="81">
        <v>5</v>
      </c>
      <c r="K54" s="52"/>
      <c r="L54" s="52"/>
      <c r="M54" s="52"/>
      <c r="N54" s="52"/>
      <c r="O54" s="52"/>
      <c r="P54" s="52"/>
      <c r="Q54" s="52"/>
      <c r="R54" s="52"/>
    </row>
    <row r="55" spans="1:18" s="51" customFormat="1" ht="40.5">
      <c r="A55" s="73" t="s">
        <v>273</v>
      </c>
      <c r="B55" s="79" t="s">
        <v>274</v>
      </c>
      <c r="C55" s="79" t="s">
        <v>275</v>
      </c>
      <c r="D55" s="75">
        <v>45095</v>
      </c>
      <c r="E55" s="73" t="s">
        <v>276</v>
      </c>
      <c r="F55" s="73"/>
      <c r="G55" s="73" t="s">
        <v>277</v>
      </c>
      <c r="H55" s="80">
        <v>30000</v>
      </c>
      <c r="I55" s="81">
        <v>5</v>
      </c>
      <c r="K55" s="52"/>
      <c r="L55" s="52"/>
      <c r="M55" s="52"/>
      <c r="N55" s="52"/>
      <c r="O55" s="52"/>
      <c r="P55" s="52"/>
      <c r="Q55" s="52"/>
      <c r="R55" s="52"/>
    </row>
    <row r="56" spans="1:18" s="51" customFormat="1" ht="111.75">
      <c r="A56" s="73" t="s">
        <v>278</v>
      </c>
      <c r="B56" s="79"/>
      <c r="C56" s="79"/>
      <c r="D56" s="75">
        <v>45096</v>
      </c>
      <c r="E56" s="73" t="s">
        <v>279</v>
      </c>
      <c r="F56" s="73"/>
      <c r="G56" s="73" t="s">
        <v>77</v>
      </c>
      <c r="H56" s="80"/>
      <c r="I56" s="81"/>
      <c r="K56" s="52"/>
      <c r="L56" s="52"/>
      <c r="M56" s="52"/>
      <c r="N56" s="52"/>
      <c r="O56" s="52"/>
      <c r="P56" s="52"/>
      <c r="Q56" s="52"/>
      <c r="R56" s="52"/>
    </row>
    <row r="57" spans="1:18" s="51" customFormat="1" ht="9.75">
      <c r="A57" s="73" t="s">
        <v>111</v>
      </c>
      <c r="B57" s="79" t="s">
        <v>280</v>
      </c>
      <c r="C57" s="79" t="s">
        <v>281</v>
      </c>
      <c r="D57" s="75">
        <v>45097</v>
      </c>
      <c r="E57" s="73" t="s">
        <v>282</v>
      </c>
      <c r="F57" s="73"/>
      <c r="G57" s="73" t="s">
        <v>283</v>
      </c>
      <c r="H57" s="80">
        <v>123</v>
      </c>
      <c r="I57" s="81">
        <v>2</v>
      </c>
      <c r="K57" s="52"/>
      <c r="L57" s="52"/>
      <c r="M57" s="52"/>
      <c r="N57" s="52"/>
      <c r="O57" s="52"/>
      <c r="P57" s="52"/>
      <c r="Q57" s="52"/>
      <c r="R57" s="52"/>
    </row>
    <row r="58" spans="1:18" s="51" customFormat="1" ht="20.25">
      <c r="A58" s="73" t="s">
        <v>111</v>
      </c>
      <c r="B58" s="79" t="s">
        <v>284</v>
      </c>
      <c r="C58" s="79" t="s">
        <v>285</v>
      </c>
      <c r="D58" s="75">
        <v>45098</v>
      </c>
      <c r="E58" s="73" t="s">
        <v>286</v>
      </c>
      <c r="F58" s="73"/>
      <c r="G58" s="73" t="s">
        <v>287</v>
      </c>
      <c r="H58" s="80">
        <v>1600</v>
      </c>
      <c r="I58" s="81">
        <v>2</v>
      </c>
      <c r="K58" s="52"/>
      <c r="L58" s="52"/>
      <c r="M58" s="52"/>
      <c r="N58" s="52"/>
      <c r="O58" s="52"/>
      <c r="P58" s="52"/>
      <c r="Q58" s="52"/>
      <c r="R58" s="52"/>
    </row>
    <row r="59" spans="1:18" s="51" customFormat="1" ht="9.75">
      <c r="A59" s="73" t="s">
        <v>111</v>
      </c>
      <c r="B59" s="79"/>
      <c r="C59" s="79"/>
      <c r="D59" s="75">
        <v>45099</v>
      </c>
      <c r="E59" s="73" t="s">
        <v>170</v>
      </c>
      <c r="F59" s="73"/>
      <c r="G59" s="73"/>
      <c r="H59" s="80"/>
      <c r="I59" s="81">
        <v>2</v>
      </c>
      <c r="K59" s="52"/>
      <c r="L59" s="52"/>
      <c r="M59" s="52"/>
      <c r="N59" s="52"/>
      <c r="O59" s="52"/>
      <c r="P59" s="52"/>
      <c r="Q59" s="52"/>
      <c r="R59" s="52"/>
    </row>
    <row r="60" spans="1:18" s="51" customFormat="1" ht="9.75">
      <c r="A60" s="73" t="s">
        <v>111</v>
      </c>
      <c r="B60" s="79" t="s">
        <v>288</v>
      </c>
      <c r="C60" s="79" t="s">
        <v>289</v>
      </c>
      <c r="D60" s="75">
        <v>45100</v>
      </c>
      <c r="E60" s="73" t="s">
        <v>290</v>
      </c>
      <c r="F60" s="73"/>
      <c r="G60" s="73" t="s">
        <v>291</v>
      </c>
      <c r="H60" s="80">
        <v>21.36</v>
      </c>
      <c r="I60" s="81">
        <v>2</v>
      </c>
      <c r="K60" s="52"/>
      <c r="L60" s="52"/>
      <c r="M60" s="52"/>
      <c r="N60" s="52"/>
      <c r="O60" s="52"/>
      <c r="P60" s="52"/>
      <c r="Q60" s="52"/>
      <c r="R60" s="52"/>
    </row>
    <row r="61" spans="1:18" s="51" customFormat="1" ht="9.75">
      <c r="A61" s="73" t="s">
        <v>111</v>
      </c>
      <c r="B61" s="79" t="s">
        <v>292</v>
      </c>
      <c r="C61" s="79" t="s">
        <v>293</v>
      </c>
      <c r="D61" s="75">
        <v>45101</v>
      </c>
      <c r="E61" s="73" t="s">
        <v>294</v>
      </c>
      <c r="F61" s="73"/>
      <c r="G61" s="73" t="s">
        <v>295</v>
      </c>
      <c r="H61" s="80">
        <v>20</v>
      </c>
      <c r="I61" s="81">
        <v>2</v>
      </c>
      <c r="K61" s="52"/>
      <c r="L61" s="52"/>
      <c r="M61" s="52"/>
      <c r="N61" s="52"/>
      <c r="O61" s="52"/>
      <c r="P61" s="52"/>
      <c r="Q61" s="52"/>
      <c r="R61" s="52"/>
    </row>
    <row r="62" spans="1:18" s="51" customFormat="1" ht="9.75">
      <c r="A62" s="73" t="s">
        <v>111</v>
      </c>
      <c r="B62" s="79" t="s">
        <v>296</v>
      </c>
      <c r="C62" s="79" t="s">
        <v>297</v>
      </c>
      <c r="D62" s="75">
        <v>45102</v>
      </c>
      <c r="E62" s="73" t="s">
        <v>298</v>
      </c>
      <c r="F62" s="73"/>
      <c r="G62" s="73" t="s">
        <v>299</v>
      </c>
      <c r="H62" s="80">
        <v>200</v>
      </c>
      <c r="I62" s="81">
        <v>2</v>
      </c>
      <c r="K62" s="52"/>
      <c r="L62" s="52"/>
      <c r="M62" s="52"/>
      <c r="N62" s="52"/>
      <c r="O62" s="52"/>
      <c r="P62" s="52"/>
      <c r="Q62" s="52"/>
      <c r="R62" s="52"/>
    </row>
    <row r="63" spans="1:18" s="51" customFormat="1" ht="20.25">
      <c r="A63" s="73" t="s">
        <v>111</v>
      </c>
      <c r="B63" s="79" t="s">
        <v>300</v>
      </c>
      <c r="C63" s="79" t="s">
        <v>301</v>
      </c>
      <c r="D63" s="75">
        <v>45103</v>
      </c>
      <c r="E63" s="73" t="s">
        <v>302</v>
      </c>
      <c r="F63" s="73"/>
      <c r="G63" s="73" t="s">
        <v>303</v>
      </c>
      <c r="H63" s="80">
        <v>201.5</v>
      </c>
      <c r="I63" s="81">
        <v>2</v>
      </c>
      <c r="K63" s="52"/>
      <c r="L63" s="52"/>
      <c r="M63" s="52"/>
      <c r="N63" s="52"/>
      <c r="O63" s="52"/>
      <c r="P63" s="52"/>
      <c r="Q63" s="52"/>
      <c r="R63" s="52"/>
    </row>
    <row r="64" spans="1:18" s="51" customFormat="1" ht="20.25">
      <c r="A64" s="73" t="s">
        <v>111</v>
      </c>
      <c r="B64" s="79" t="s">
        <v>304</v>
      </c>
      <c r="C64" s="79" t="s">
        <v>305</v>
      </c>
      <c r="D64" s="75">
        <v>45104</v>
      </c>
      <c r="E64" s="73" t="s">
        <v>306</v>
      </c>
      <c r="F64" s="73"/>
      <c r="G64" s="73" t="s">
        <v>307</v>
      </c>
      <c r="H64" s="80">
        <v>1010</v>
      </c>
      <c r="I64" s="81">
        <v>2</v>
      </c>
      <c r="K64" s="52"/>
      <c r="L64" s="52"/>
      <c r="M64" s="52"/>
      <c r="N64" s="52"/>
      <c r="O64" s="52"/>
      <c r="P64" s="52"/>
      <c r="Q64" s="52"/>
      <c r="R64" s="52"/>
    </row>
    <row r="65" spans="1:18" s="51" customFormat="1" ht="40.5">
      <c r="A65" s="73" t="s">
        <v>111</v>
      </c>
      <c r="B65" s="79" t="s">
        <v>308</v>
      </c>
      <c r="C65" s="79" t="s">
        <v>233</v>
      </c>
      <c r="D65" s="75">
        <v>45105</v>
      </c>
      <c r="E65" s="73" t="s">
        <v>309</v>
      </c>
      <c r="F65" s="73"/>
      <c r="G65" s="73" t="s">
        <v>310</v>
      </c>
      <c r="H65" s="80">
        <v>1330</v>
      </c>
      <c r="I65" s="81">
        <v>2</v>
      </c>
      <c r="K65" s="52"/>
      <c r="L65" s="52"/>
      <c r="M65" s="52"/>
      <c r="N65" s="52"/>
      <c r="O65" s="52"/>
      <c r="P65" s="52"/>
      <c r="Q65" s="52"/>
      <c r="R65" s="52"/>
    </row>
    <row r="66" spans="1:18" s="51" customFormat="1" ht="20.25">
      <c r="A66" s="73" t="s">
        <v>311</v>
      </c>
      <c r="B66" s="87">
        <v>45261</v>
      </c>
      <c r="C66" s="79" t="s">
        <v>312</v>
      </c>
      <c r="D66" s="75">
        <v>45106</v>
      </c>
      <c r="E66" s="73" t="s">
        <v>313</v>
      </c>
      <c r="F66" s="73"/>
      <c r="G66" s="73" t="s">
        <v>314</v>
      </c>
      <c r="H66" s="80">
        <v>1000</v>
      </c>
      <c r="I66" s="81">
        <v>10</v>
      </c>
      <c r="K66" s="52"/>
      <c r="L66" s="52"/>
      <c r="M66" s="52"/>
      <c r="N66" s="52"/>
      <c r="O66" s="52"/>
      <c r="P66" s="52"/>
      <c r="Q66" s="52"/>
      <c r="R66" s="52"/>
    </row>
    <row r="67" spans="1:18" s="51" customFormat="1" ht="20.25">
      <c r="A67" s="73" t="s">
        <v>315</v>
      </c>
      <c r="B67" s="79" t="s">
        <v>316</v>
      </c>
      <c r="C67" s="79" t="s">
        <v>317</v>
      </c>
      <c r="D67" s="75">
        <v>45107</v>
      </c>
      <c r="E67" s="73" t="s">
        <v>318</v>
      </c>
      <c r="F67" s="73"/>
      <c r="G67" s="73" t="s">
        <v>319</v>
      </c>
      <c r="H67" s="80">
        <v>200</v>
      </c>
      <c r="I67" s="81">
        <v>10</v>
      </c>
      <c r="K67" s="52"/>
      <c r="L67" s="52"/>
      <c r="M67" s="52"/>
      <c r="N67" s="52"/>
      <c r="O67" s="52"/>
      <c r="P67" s="52"/>
      <c r="Q67" s="52"/>
      <c r="R67" s="52"/>
    </row>
    <row r="68" spans="1:18" s="51" customFormat="1" ht="51">
      <c r="A68" s="73" t="s">
        <v>320</v>
      </c>
      <c r="B68" s="79"/>
      <c r="C68" s="79"/>
      <c r="D68" s="75">
        <v>45108</v>
      </c>
      <c r="E68" s="73" t="s">
        <v>321</v>
      </c>
      <c r="F68" s="73"/>
      <c r="G68" s="73"/>
      <c r="H68" s="80"/>
      <c r="I68" s="81">
        <v>10</v>
      </c>
      <c r="K68" s="52"/>
      <c r="L68" s="52"/>
      <c r="M68" s="52"/>
      <c r="N68" s="52"/>
      <c r="O68" s="52"/>
      <c r="P68" s="52"/>
      <c r="Q68" s="52"/>
      <c r="R68" s="52"/>
    </row>
    <row r="69" spans="1:18" s="51" customFormat="1" ht="9.75">
      <c r="A69" s="73" t="s">
        <v>320</v>
      </c>
      <c r="B69" s="79" t="s">
        <v>322</v>
      </c>
      <c r="C69" s="79" t="s">
        <v>233</v>
      </c>
      <c r="D69" s="75">
        <v>45109</v>
      </c>
      <c r="E69" s="73" t="s">
        <v>323</v>
      </c>
      <c r="F69" s="73"/>
      <c r="G69" s="73" t="s">
        <v>324</v>
      </c>
      <c r="H69" s="80">
        <v>147.35</v>
      </c>
      <c r="I69" s="81">
        <v>10</v>
      </c>
      <c r="K69" s="52"/>
      <c r="L69" s="52"/>
      <c r="M69" s="52"/>
      <c r="N69" s="52"/>
      <c r="O69" s="52"/>
      <c r="P69" s="52"/>
      <c r="Q69" s="52"/>
      <c r="R69" s="52"/>
    </row>
    <row r="70" spans="1:18" s="51" customFormat="1" ht="40.5">
      <c r="A70" s="73" t="s">
        <v>320</v>
      </c>
      <c r="B70" s="79" t="s">
        <v>325</v>
      </c>
      <c r="C70" s="79" t="s">
        <v>326</v>
      </c>
      <c r="D70" s="75">
        <v>45110</v>
      </c>
      <c r="E70" s="73" t="s">
        <v>327</v>
      </c>
      <c r="F70" s="73"/>
      <c r="G70" s="73" t="s">
        <v>328</v>
      </c>
      <c r="H70" s="80">
        <v>2500</v>
      </c>
      <c r="I70" s="81">
        <v>10</v>
      </c>
      <c r="K70" s="52"/>
      <c r="L70" s="52"/>
      <c r="M70" s="52"/>
      <c r="N70" s="52"/>
      <c r="O70" s="52"/>
      <c r="P70" s="52"/>
      <c r="Q70" s="52"/>
      <c r="R70" s="52"/>
    </row>
    <row r="71" spans="1:18" s="51" customFormat="1" ht="9.75">
      <c r="A71" s="73" t="s">
        <v>320</v>
      </c>
      <c r="B71" s="79" t="s">
        <v>329</v>
      </c>
      <c r="C71" s="79" t="s">
        <v>210</v>
      </c>
      <c r="D71" s="75">
        <v>45111</v>
      </c>
      <c r="E71" s="73" t="s">
        <v>330</v>
      </c>
      <c r="F71" s="73"/>
      <c r="G71" s="73" t="s">
        <v>331</v>
      </c>
      <c r="H71" s="80">
        <v>1200</v>
      </c>
      <c r="I71" s="81">
        <v>10</v>
      </c>
      <c r="K71" s="52"/>
      <c r="L71" s="52"/>
      <c r="M71" s="52"/>
      <c r="N71" s="52"/>
      <c r="O71" s="52"/>
      <c r="P71" s="52"/>
      <c r="Q71" s="52"/>
      <c r="R71" s="52"/>
    </row>
    <row r="72" spans="1:18" s="51" customFormat="1" ht="40.5">
      <c r="A72" s="73" t="s">
        <v>320</v>
      </c>
      <c r="B72" s="79" t="s">
        <v>332</v>
      </c>
      <c r="C72" s="79" t="s">
        <v>333</v>
      </c>
      <c r="D72" s="75">
        <v>45112</v>
      </c>
      <c r="E72" s="73" t="s">
        <v>334</v>
      </c>
      <c r="F72" s="73"/>
      <c r="G72" s="73" t="s">
        <v>335</v>
      </c>
      <c r="H72" s="80">
        <v>350</v>
      </c>
      <c r="I72" s="81">
        <v>10</v>
      </c>
      <c r="K72" s="52"/>
      <c r="L72" s="52"/>
      <c r="M72" s="52"/>
      <c r="N72" s="52"/>
      <c r="O72" s="52"/>
      <c r="P72" s="52"/>
      <c r="Q72" s="52"/>
      <c r="R72" s="52"/>
    </row>
    <row r="73" spans="1:18" s="51" customFormat="1" ht="51">
      <c r="A73" s="73" t="s">
        <v>320</v>
      </c>
      <c r="B73" s="79"/>
      <c r="C73" s="79"/>
      <c r="D73" s="75">
        <v>45113</v>
      </c>
      <c r="E73" s="73" t="s">
        <v>336</v>
      </c>
      <c r="F73" s="73"/>
      <c r="G73" s="73"/>
      <c r="H73" s="80"/>
      <c r="I73" s="81">
        <v>10</v>
      </c>
      <c r="K73" s="52"/>
      <c r="L73" s="52"/>
      <c r="M73" s="52"/>
      <c r="N73" s="52"/>
      <c r="O73" s="52"/>
      <c r="P73" s="52"/>
      <c r="Q73" s="52"/>
      <c r="R73" s="52"/>
    </row>
    <row r="74" spans="1:18" s="51" customFormat="1" ht="9.75">
      <c r="A74" s="73" t="s">
        <v>320</v>
      </c>
      <c r="B74" s="79" t="s">
        <v>337</v>
      </c>
      <c r="C74" s="79" t="s">
        <v>338</v>
      </c>
      <c r="D74" s="75">
        <v>45114</v>
      </c>
      <c r="E74" s="73" t="s">
        <v>339</v>
      </c>
      <c r="F74" s="73"/>
      <c r="G74" s="73" t="s">
        <v>340</v>
      </c>
      <c r="H74" s="80"/>
      <c r="I74" s="81">
        <v>10</v>
      </c>
      <c r="K74" s="52"/>
      <c r="L74" s="52"/>
      <c r="M74" s="52"/>
      <c r="N74" s="52"/>
      <c r="O74" s="52"/>
      <c r="P74" s="52"/>
      <c r="Q74" s="52"/>
      <c r="R74" s="52"/>
    </row>
    <row r="75" spans="1:18" s="51" customFormat="1" ht="9.75">
      <c r="A75" s="73" t="s">
        <v>320</v>
      </c>
      <c r="B75" s="79" t="s">
        <v>341</v>
      </c>
      <c r="C75" s="79" t="s">
        <v>342</v>
      </c>
      <c r="D75" s="75">
        <v>45115</v>
      </c>
      <c r="E75" s="73" t="s">
        <v>343</v>
      </c>
      <c r="F75" s="73"/>
      <c r="G75" s="73" t="s">
        <v>344</v>
      </c>
      <c r="H75" s="80"/>
      <c r="I75" s="81">
        <v>10</v>
      </c>
      <c r="K75" s="52"/>
      <c r="L75" s="52"/>
      <c r="M75" s="52"/>
      <c r="N75" s="52"/>
      <c r="O75" s="52"/>
      <c r="P75" s="52"/>
      <c r="Q75" s="52"/>
      <c r="R75" s="52"/>
    </row>
    <row r="76" spans="1:18" s="51" customFormat="1" ht="30">
      <c r="A76" s="73" t="s">
        <v>345</v>
      </c>
      <c r="B76" s="79" t="s">
        <v>346</v>
      </c>
      <c r="C76" s="79" t="s">
        <v>347</v>
      </c>
      <c r="D76" s="75">
        <v>45116</v>
      </c>
      <c r="E76" s="73" t="s">
        <v>348</v>
      </c>
      <c r="F76" s="73"/>
      <c r="G76" s="73" t="s">
        <v>349</v>
      </c>
      <c r="H76" s="80">
        <v>10</v>
      </c>
      <c r="I76" s="81">
        <v>10</v>
      </c>
      <c r="K76" s="52"/>
      <c r="L76" s="52"/>
      <c r="M76" s="52"/>
      <c r="N76" s="52"/>
      <c r="O76" s="52"/>
      <c r="P76" s="52"/>
      <c r="Q76" s="52"/>
      <c r="R76" s="52"/>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326" stopIfTrue="1">
      <formula>$A8&lt;&gt;""</formula>
    </cfRule>
  </conditionalFormatting>
  <conditionalFormatting sqref="D2884:D2911 D8:H2883">
    <cfRule type="expression" priority="2" dxfId="326" stopIfTrue="1">
      <formula>$A8&lt;&gt;""</formula>
    </cfRule>
  </conditionalFormatting>
  <conditionalFormatting sqref="A8:A2911">
    <cfRule type="expression" priority="3" dxfId="326" stopIfTrue="1">
      <formula>$A8&lt;&gt;""</formula>
    </cfRule>
  </conditionalFormatting>
  <conditionalFormatting sqref="B2884:C2886">
    <cfRule type="expression" priority="4" dxfId="326" stopIfTrue="1">
      <formula>$A2884&lt;&gt;""</formula>
    </cfRule>
  </conditionalFormatting>
  <conditionalFormatting sqref="D2884:H2886">
    <cfRule type="expression" priority="5" dxfId="326" stopIfTrue="1">
      <formula>$A2884&lt;&gt;""</formula>
    </cfRule>
  </conditionalFormatting>
  <conditionalFormatting sqref="A2884:A2886">
    <cfRule type="expression" priority="6" dxfId="326" stopIfTrue="1">
      <formula>$A2884&lt;&gt;""</formula>
    </cfRule>
  </conditionalFormatting>
  <conditionalFormatting sqref="I8:I76">
    <cfRule type="expression" priority="7" dxfId="326" stopIfTrue="1">
      <formula>$A8&lt;&gt;""</formula>
    </cfRule>
  </conditionalFormatting>
  <dataValidations count="5">
    <dataValidation type="list" allowBlank="1" sqref="E8:F76">
      <formula1>Príklady!#REF!</formula1>
      <formula2>0</formula2>
    </dataValidation>
    <dataValidation allowBlank="1" sqref="B8:C76">
      <formula1>0</formula1>
      <formula2>0</formula2>
    </dataValidation>
    <dataValidation type="decimal" operator="greaterThan" allowBlank="1" showErrorMessage="1" sqref="H8:I76">
      <formula1>0</formula1>
    </dataValidation>
    <dataValidation type="date" allowBlank="1" showErrorMessage="1" sqref="D7">
      <formula1>42370</formula1>
      <formula2>42735</formula2>
    </dataValidation>
    <dataValidation type="date" allowBlank="1" showErrorMessage="1" sqref="D8:D76">
      <formula1>44927</formula1>
      <formula2>45291</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zoomScalePageLayoutView="0" workbookViewId="0" topLeftCell="A1">
      <selection activeCell="C1" sqref="C1"/>
    </sheetView>
  </sheetViews>
  <sheetFormatPr defaultColWidth="11.421875" defaultRowHeight="12.75"/>
  <cols>
    <col min="1" max="1" width="11.7109375" style="88" customWidth="1"/>
    <col min="2" max="2" width="62.8515625" style="88" customWidth="1"/>
    <col min="3" max="4" width="11.7109375" style="88" customWidth="1"/>
    <col min="5" max="6" width="11.421875" style="88" customWidth="1"/>
    <col min="7" max="7" width="10.140625" style="89" hidden="1" customWidth="1"/>
    <col min="8" max="16384" width="11.421875" style="88" customWidth="1"/>
  </cols>
  <sheetData>
    <row r="1" spans="1:7" s="92" customFormat="1" ht="35.25" customHeight="1">
      <c r="A1" s="341" t="s">
        <v>350</v>
      </c>
      <c r="B1" s="341"/>
      <c r="C1" s="90">
        <v>45382</v>
      </c>
      <c r="D1" s="91"/>
      <c r="G1" s="93">
        <v>44957</v>
      </c>
    </row>
    <row r="2" spans="1:7" ht="13.5">
      <c r="A2" s="94"/>
      <c r="B2" s="94"/>
      <c r="G2" s="93">
        <v>44985</v>
      </c>
    </row>
    <row r="3" spans="1:7" ht="13.5">
      <c r="A3" s="95" t="s">
        <v>351</v>
      </c>
      <c r="B3" s="342" t="str">
        <f>INDEX(Adr!B:B,Doklady!B102+1)</f>
        <v>Slovenský zväz bedmintonu</v>
      </c>
      <c r="C3" s="342"/>
      <c r="D3" s="342"/>
      <c r="G3" s="93">
        <v>45016</v>
      </c>
    </row>
    <row r="4" spans="1:7" ht="13.5">
      <c r="A4" s="95" t="s">
        <v>352</v>
      </c>
      <c r="B4" s="88" t="str">
        <f>RIGHT("0000"&amp;INDEX(Adr!A:A,Doklady!B102+1),8)</f>
        <v>30811546</v>
      </c>
      <c r="G4" s="93">
        <v>45046</v>
      </c>
    </row>
    <row r="5" spans="1:7" ht="13.5">
      <c r="A5" s="95" t="s">
        <v>353</v>
      </c>
      <c r="B5" s="88" t="str">
        <f>INDEX(Adr!D:D,Doklady!B102+1)&amp;", "&amp;INDEX(Adr!E:E,Doklady!B102+1)</f>
        <v>Slovenská 19, Prešov</v>
      </c>
      <c r="G5" s="93">
        <v>45077</v>
      </c>
    </row>
    <row r="6" spans="1:7" ht="13.5">
      <c r="A6" s="95"/>
      <c r="G6" s="93">
        <v>45107</v>
      </c>
    </row>
    <row r="7" ht="13.5">
      <c r="G7" s="93">
        <v>45138</v>
      </c>
    </row>
    <row r="8" ht="13.5">
      <c r="G8" s="93">
        <v>45169</v>
      </c>
    </row>
    <row r="9" spans="1:7" ht="20.25">
      <c r="A9" s="96" t="s">
        <v>354</v>
      </c>
      <c r="B9" s="96" t="s">
        <v>354</v>
      </c>
      <c r="C9" s="97" t="s">
        <v>355</v>
      </c>
      <c r="G9" s="93">
        <v>45199</v>
      </c>
    </row>
    <row r="10" spans="1:7" ht="13.5">
      <c r="A10" s="98" t="s">
        <v>356</v>
      </c>
      <c r="B10" s="99" t="s">
        <v>357</v>
      </c>
      <c r="C10" s="100">
        <f>+Spolu!C10</f>
        <v>15100</v>
      </c>
      <c r="G10" s="93">
        <v>45230</v>
      </c>
    </row>
    <row r="11" spans="1:7" ht="13.5">
      <c r="A11" s="98" t="s">
        <v>358</v>
      </c>
      <c r="B11" s="99" t="s">
        <v>359</v>
      </c>
      <c r="C11" s="100">
        <f>+Spolu!C11</f>
        <v>282135</v>
      </c>
      <c r="G11" s="93">
        <v>45260</v>
      </c>
    </row>
    <row r="12" spans="1:7" ht="13.5">
      <c r="A12" s="98" t="s">
        <v>360</v>
      </c>
      <c r="B12" s="99" t="s">
        <v>361</v>
      </c>
      <c r="C12" s="100">
        <f>+Spolu!C12</f>
        <v>0</v>
      </c>
      <c r="G12" s="93">
        <v>45291</v>
      </c>
    </row>
    <row r="13" spans="1:7" ht="13.5">
      <c r="A13" s="98" t="s">
        <v>362</v>
      </c>
      <c r="B13" s="99" t="s">
        <v>363</v>
      </c>
      <c r="C13" s="100">
        <f>+Spolu!C13</f>
        <v>0</v>
      </c>
      <c r="G13" s="93">
        <v>45322</v>
      </c>
    </row>
    <row r="14" spans="1:7" ht="13.5">
      <c r="A14" s="98" t="s">
        <v>364</v>
      </c>
      <c r="B14" s="99" t="s">
        <v>365</v>
      </c>
      <c r="C14" s="100">
        <f>+Spolu!C14</f>
        <v>0</v>
      </c>
      <c r="G14" s="93">
        <v>45351</v>
      </c>
    </row>
    <row r="15" spans="1:7" ht="13.5">
      <c r="A15" s="101" t="s">
        <v>366</v>
      </c>
      <c r="B15" s="102"/>
      <c r="C15" s="103">
        <f>SUM(C10:C14)</f>
        <v>297235</v>
      </c>
      <c r="G15" s="93">
        <v>45382</v>
      </c>
    </row>
    <row r="16" ht="13.5">
      <c r="G16" s="93">
        <v>45412</v>
      </c>
    </row>
    <row r="17" spans="1:7" ht="72" customHeight="1">
      <c r="A17" s="343" t="s">
        <v>367</v>
      </c>
      <c r="B17" s="343"/>
      <c r="C17" s="343"/>
      <c r="D17" s="343"/>
      <c r="E17" s="104"/>
      <c r="G17" s="93">
        <v>45443</v>
      </c>
    </row>
    <row r="18" ht="13.5">
      <c r="G18" s="93">
        <v>45473</v>
      </c>
    </row>
    <row r="19" ht="13.5">
      <c r="G19" s="93">
        <v>45504</v>
      </c>
    </row>
    <row r="20" ht="13.5">
      <c r="G20" s="93">
        <v>45535</v>
      </c>
    </row>
    <row r="21" ht="13.5">
      <c r="G21" s="93">
        <v>45565</v>
      </c>
    </row>
    <row r="22" ht="13.5">
      <c r="G22" s="93">
        <v>45596</v>
      </c>
    </row>
    <row r="23" ht="13.5">
      <c r="G23" s="93">
        <v>45626</v>
      </c>
    </row>
    <row r="24" ht="13.5">
      <c r="G24" s="93">
        <v>45657</v>
      </c>
    </row>
    <row r="61" ht="12.75">
      <c r="A61" s="88">
        <v>15</v>
      </c>
    </row>
  </sheetData>
  <sheetProtection sheet="1" objects="1" scenarios="1" selectLockedCells="1"/>
  <mergeCells count="3">
    <mergeCell ref="A1:B1"/>
    <mergeCell ref="B3:D3"/>
    <mergeCell ref="A17:D17"/>
  </mergeCells>
  <dataValidations count="2">
    <dataValidation type="list" allowBlank="1" showErrorMessage="1" sqref="C1">
      <formula1>$G$1:$G$24</formula1>
      <formula2>0</formula2>
    </dataValidation>
    <dataValidation type="decimal" allowBlank="1" showErrorMessage="1" sqref="C10:C14">
      <formula1>0</formula1>
      <formula2>20000000</formula2>
    </dataValidation>
  </dataValidations>
  <printOptions horizontalCentered="1"/>
  <pageMargins left="0.5118055555555555" right="0.5118055555555555"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43"/>
  <sheetViews>
    <sheetView tabSelected="1" zoomScalePageLayoutView="0" workbookViewId="0" topLeftCell="A1">
      <selection activeCell="B142" sqref="B142"/>
    </sheetView>
  </sheetViews>
  <sheetFormatPr defaultColWidth="11.421875" defaultRowHeight="12.75"/>
  <cols>
    <col min="1" max="1" width="5.7109375" style="105" customWidth="1"/>
    <col min="2" max="2" width="55.421875" style="105" customWidth="1"/>
    <col min="3" max="9" width="11.7109375" style="106" customWidth="1"/>
    <col min="10" max="10" width="63.57421875" style="107" customWidth="1"/>
    <col min="11" max="11" width="13.140625" style="108" customWidth="1"/>
    <col min="12" max="12" width="30.140625" style="108" customWidth="1"/>
    <col min="13" max="13" width="6.7109375" style="108" customWidth="1"/>
    <col min="14" max="14" width="22.8515625" style="108" customWidth="1"/>
    <col min="15" max="15" width="4.00390625" style="108" customWidth="1"/>
    <col min="16" max="16" width="22.8515625" style="108" customWidth="1"/>
    <col min="17" max="17" width="4.00390625" style="108" customWidth="1"/>
    <col min="18" max="18" width="22.8515625" style="108" customWidth="1"/>
    <col min="19" max="19" width="4.140625" style="108" customWidth="1"/>
    <col min="20" max="20" width="22.8515625" style="108" customWidth="1"/>
    <col min="21" max="21" width="4.140625" style="107" customWidth="1"/>
    <col min="22" max="26" width="11.421875" style="107" customWidth="1"/>
    <col min="27" max="16384" width="11.421875" style="105" customWidth="1"/>
  </cols>
  <sheetData>
    <row r="1" spans="1:9" ht="15" customHeight="1">
      <c r="A1" s="337" t="s">
        <v>368</v>
      </c>
      <c r="B1" s="337"/>
      <c r="C1" s="337"/>
      <c r="D1" s="337"/>
      <c r="E1" s="337"/>
      <c r="F1" s="337"/>
      <c r="G1" s="337"/>
      <c r="H1" s="337"/>
      <c r="I1" s="337"/>
    </row>
    <row r="2" spans="3:9" ht="7.5" customHeight="1">
      <c r="C2" s="105"/>
      <c r="D2" s="105"/>
      <c r="E2" s="105"/>
      <c r="F2" s="105"/>
      <c r="G2" s="105"/>
      <c r="H2" s="105"/>
      <c r="I2" s="105"/>
    </row>
    <row r="3" spans="2:26" s="109" customFormat="1" ht="25.5" customHeight="1">
      <c r="B3" s="110" t="s">
        <v>100</v>
      </c>
      <c r="C3" s="344" t="str">
        <f>INDEX(Adr!B2:B103,Doklady!B102)</f>
        <v>Slovenský zväz bedmintonu</v>
      </c>
      <c r="D3" s="344"/>
      <c r="E3" s="344"/>
      <c r="F3" s="344"/>
      <c r="G3" s="111"/>
      <c r="H3" s="111"/>
      <c r="I3" s="112" t="str">
        <f>Doklady!I100</f>
        <v>V4</v>
      </c>
      <c r="J3" s="113"/>
      <c r="K3" s="114"/>
      <c r="L3" s="114"/>
      <c r="M3" s="114"/>
      <c r="N3" s="114"/>
      <c r="O3" s="114"/>
      <c r="P3" s="114"/>
      <c r="Q3" s="114"/>
      <c r="R3" s="114"/>
      <c r="S3" s="114"/>
      <c r="T3" s="114"/>
      <c r="U3" s="113"/>
      <c r="V3" s="113"/>
      <c r="W3" s="113"/>
      <c r="X3" s="113"/>
      <c r="Y3" s="113"/>
      <c r="Z3" s="113"/>
    </row>
    <row r="4" spans="2:26" s="109" customFormat="1" ht="12.75">
      <c r="B4" s="115" t="s">
        <v>352</v>
      </c>
      <c r="C4" s="116" t="str">
        <f>INDEX(Adr!A2:A154,Doklady!B102)</f>
        <v>30811546</v>
      </c>
      <c r="I4" s="112">
        <f>Doklady!I101</f>
        <v>45316</v>
      </c>
      <c r="J4" s="113"/>
      <c r="K4" s="114"/>
      <c r="L4" s="114"/>
      <c r="M4" s="114"/>
      <c r="N4" s="114"/>
      <c r="O4" s="114"/>
      <c r="P4" s="114"/>
      <c r="Q4" s="114"/>
      <c r="R4" s="114"/>
      <c r="S4" s="114"/>
      <c r="T4" s="114"/>
      <c r="U4" s="113"/>
      <c r="V4" s="113"/>
      <c r="W4" s="113"/>
      <c r="X4" s="113"/>
      <c r="Y4" s="113"/>
      <c r="Z4" s="113"/>
    </row>
    <row r="5" spans="2:26" s="109" customFormat="1" ht="12.75">
      <c r="B5" s="115" t="s">
        <v>369</v>
      </c>
      <c r="C5" s="109" t="str">
        <f>INDEX(Adr!C2:C154,Doklady!B102)</f>
        <v>občianske združenie</v>
      </c>
      <c r="J5" s="113"/>
      <c r="K5" s="114"/>
      <c r="L5" s="114"/>
      <c r="M5" s="114"/>
      <c r="N5" s="114"/>
      <c r="O5" s="114"/>
      <c r="P5" s="114"/>
      <c r="Q5" s="114"/>
      <c r="R5" s="114"/>
      <c r="S5" s="114"/>
      <c r="T5" s="114"/>
      <c r="U5" s="113"/>
      <c r="V5" s="113"/>
      <c r="W5" s="113"/>
      <c r="X5" s="113"/>
      <c r="Y5" s="113"/>
      <c r="Z5" s="113"/>
    </row>
    <row r="6" spans="2:26" s="109" customFormat="1" ht="12.75">
      <c r="B6" s="115" t="s">
        <v>353</v>
      </c>
      <c r="C6" s="109" t="str">
        <f>INDEX(Adr!D2:D154,Doklady!B102)&amp;", "&amp;INDEX(Adr!E2:E154,Doklady!B102)&amp;", "&amp;INDEX(Adr!F2:F154,Doklady!B102)</f>
        <v>Slovenská 19, Prešov, 080 01</v>
      </c>
      <c r="J6" s="113"/>
      <c r="K6" s="114"/>
      <c r="L6" s="114"/>
      <c r="M6" s="114"/>
      <c r="N6" s="114"/>
      <c r="O6" s="114"/>
      <c r="P6" s="114"/>
      <c r="Q6" s="114"/>
      <c r="R6" s="114"/>
      <c r="S6" s="114"/>
      <c r="T6" s="114"/>
      <c r="U6" s="113"/>
      <c r="V6" s="113"/>
      <c r="W6" s="113"/>
      <c r="X6" s="113"/>
      <c r="Y6" s="113"/>
      <c r="Z6" s="113"/>
    </row>
    <row r="7" spans="2:26" s="109" customFormat="1" ht="12.75" hidden="1">
      <c r="B7" s="115"/>
      <c r="J7" s="113"/>
      <c r="K7" s="114"/>
      <c r="L7" s="114"/>
      <c r="M7" s="114"/>
      <c r="N7" s="114"/>
      <c r="O7" s="114"/>
      <c r="P7" s="114"/>
      <c r="Q7" s="114"/>
      <c r="R7" s="114"/>
      <c r="S7" s="114"/>
      <c r="T7" s="114"/>
      <c r="U7" s="113"/>
      <c r="V7" s="113"/>
      <c r="W7" s="113"/>
      <c r="X7" s="113"/>
      <c r="Y7" s="113"/>
      <c r="Z7" s="113"/>
    </row>
    <row r="8" spans="2:26" s="109" customFormat="1" ht="6" customHeight="1">
      <c r="B8" s="115"/>
      <c r="J8" s="113"/>
      <c r="K8" s="114"/>
      <c r="L8" s="114"/>
      <c r="M8" s="114"/>
      <c r="N8" s="114"/>
      <c r="O8" s="114"/>
      <c r="P8" s="114"/>
      <c r="Q8" s="114"/>
      <c r="R8" s="114"/>
      <c r="S8" s="114"/>
      <c r="T8" s="114"/>
      <c r="U8" s="113"/>
      <c r="V8" s="113"/>
      <c r="W8" s="113"/>
      <c r="X8" s="113"/>
      <c r="Y8" s="113"/>
      <c r="Z8" s="113"/>
    </row>
    <row r="9" spans="1:19" ht="54.75" customHeight="1">
      <c r="A9" s="117" t="s">
        <v>354</v>
      </c>
      <c r="B9" s="117" t="s">
        <v>370</v>
      </c>
      <c r="C9" s="118" t="s">
        <v>371</v>
      </c>
      <c r="D9" s="118" t="s">
        <v>372</v>
      </c>
      <c r="E9" s="345" t="s">
        <v>373</v>
      </c>
      <c r="F9" s="345"/>
      <c r="J9" s="105"/>
      <c r="L9" s="119"/>
      <c r="M9" s="119"/>
      <c r="N9" s="119"/>
      <c r="O9" s="119"/>
      <c r="P9" s="119"/>
      <c r="Q9" s="119"/>
      <c r="R9" s="119"/>
      <c r="S9" s="119"/>
    </row>
    <row r="10" spans="1:19" ht="17.25">
      <c r="A10" s="120" t="s">
        <v>356</v>
      </c>
      <c r="B10" s="121" t="s">
        <v>357</v>
      </c>
      <c r="C10" s="122">
        <f>SUMIF('FP'!J:J,Doklady!$B$1&amp;A10,'FP'!D:D)</f>
        <v>15100</v>
      </c>
      <c r="D10" s="122">
        <f>C10-E10</f>
        <v>10592.880000000001</v>
      </c>
      <c r="E10" s="346">
        <f>SUMIF(K:K,A10,I:I)</f>
        <v>4507.119999999999</v>
      </c>
      <c r="F10" s="346"/>
      <c r="L10" s="123" t="s">
        <v>374</v>
      </c>
      <c r="M10" s="119"/>
      <c r="N10" s="119"/>
      <c r="O10" s="119"/>
      <c r="P10" s="119"/>
      <c r="Q10" s="119"/>
      <c r="R10" s="119"/>
      <c r="S10" s="119"/>
    </row>
    <row r="11" spans="1:19" ht="17.25">
      <c r="A11" s="120" t="s">
        <v>358</v>
      </c>
      <c r="B11" s="121" t="s">
        <v>359</v>
      </c>
      <c r="C11" s="122">
        <f>SUMIF('FP'!J:J,Doklady!$B$1&amp;A11,'FP'!D:D)</f>
        <v>282135</v>
      </c>
      <c r="D11" s="122">
        <f>+C11-E11</f>
        <v>282001.73000000004</v>
      </c>
      <c r="E11" s="347">
        <f>+I39-I42+I44-I47</f>
        <v>133.26999999996042</v>
      </c>
      <c r="F11" s="347"/>
      <c r="J11" s="124"/>
      <c r="L11" s="125" t="str">
        <f>L41</f>
        <v>a - bedminton - bežné transfery</v>
      </c>
      <c r="M11" s="119"/>
      <c r="N11" s="119"/>
      <c r="O11" s="119"/>
      <c r="P11" s="119"/>
      <c r="Q11" s="119"/>
      <c r="R11" s="119"/>
      <c r="S11" s="119"/>
    </row>
    <row r="12" spans="1:19" ht="17.25">
      <c r="A12" s="120" t="s">
        <v>360</v>
      </c>
      <c r="B12" s="121" t="s">
        <v>361</v>
      </c>
      <c r="C12" s="122">
        <f>SUMIF('FP'!J:J,Doklady!$B$1&amp;A12,'FP'!D:D)</f>
        <v>0</v>
      </c>
      <c r="D12" s="122">
        <f>C12-E12</f>
        <v>0</v>
      </c>
      <c r="E12" s="346">
        <f>SUMIF(K:K,A12,I:I)</f>
        <v>0</v>
      </c>
      <c r="F12" s="346"/>
      <c r="J12" s="126"/>
      <c r="L12" s="125" t="str">
        <f>L42</f>
        <v>a - bedminton - kapitálové transfery</v>
      </c>
      <c r="N12" s="119"/>
      <c r="O12" s="119"/>
      <c r="P12" s="119"/>
      <c r="Q12" s="119"/>
      <c r="R12" s="119"/>
      <c r="S12" s="119"/>
    </row>
    <row r="13" spans="1:19" ht="17.25">
      <c r="A13" s="120" t="s">
        <v>362</v>
      </c>
      <c r="B13" s="121" t="s">
        <v>363</v>
      </c>
      <c r="C13" s="122">
        <f>SUMIF('FP'!J:J,Doklady!$B$1&amp;A13,'FP'!D:D)</f>
        <v>0</v>
      </c>
      <c r="D13" s="122">
        <f>C13-E13</f>
        <v>0</v>
      </c>
      <c r="E13" s="346">
        <f>SUMIF(K:K,A13,I:I)</f>
        <v>0</v>
      </c>
      <c r="F13" s="346"/>
      <c r="J13" s="105"/>
      <c r="L13" s="125">
        <f>L46</f>
        <v>2</v>
      </c>
      <c r="N13" s="119"/>
      <c r="O13" s="119"/>
      <c r="P13" s="119"/>
      <c r="Q13" s="119"/>
      <c r="R13" s="119"/>
      <c r="S13" s="119"/>
    </row>
    <row r="14" spans="1:19" ht="17.25">
      <c r="A14" s="120" t="s">
        <v>364</v>
      </c>
      <c r="B14" s="121" t="s">
        <v>365</v>
      </c>
      <c r="C14" s="122">
        <f>SUMIF('FP'!J:J,Doklady!$B$1&amp;A14,'FP'!D:D)</f>
        <v>0</v>
      </c>
      <c r="D14" s="122">
        <f>C14-E14</f>
        <v>0</v>
      </c>
      <c r="E14" s="348">
        <f>SUMIF(K:K,A14,I:I)</f>
        <v>0</v>
      </c>
      <c r="F14" s="348"/>
      <c r="J14" s="105"/>
      <c r="L14" s="125" t="str">
        <f>L47</f>
        <v>2</v>
      </c>
      <c r="N14" s="119"/>
      <c r="O14" s="119"/>
      <c r="P14" s="119"/>
      <c r="Q14" s="119"/>
      <c r="R14" s="119"/>
      <c r="S14" s="119"/>
    </row>
    <row r="15" ht="5.25" customHeight="1">
      <c r="I15" s="109"/>
    </row>
    <row r="16" spans="1:26" s="109" customFormat="1" ht="12.75">
      <c r="A16" s="127" t="s">
        <v>375</v>
      </c>
      <c r="B16" s="349" t="s">
        <v>376</v>
      </c>
      <c r="C16" s="349"/>
      <c r="D16" s="349"/>
      <c r="E16" s="349"/>
      <c r="F16" s="349"/>
      <c r="G16" s="349"/>
      <c r="H16" s="349"/>
      <c r="I16" s="128" t="s">
        <v>377</v>
      </c>
      <c r="J16" s="113"/>
      <c r="K16" s="114"/>
      <c r="L16" s="114"/>
      <c r="M16" s="114"/>
      <c r="N16" s="114"/>
      <c r="O16" s="114"/>
      <c r="P16" s="114"/>
      <c r="Q16" s="114"/>
      <c r="R16" s="114"/>
      <c r="S16" s="114"/>
      <c r="T16" s="114"/>
      <c r="U16" s="113"/>
      <c r="V16" s="113"/>
      <c r="W16" s="113"/>
      <c r="X16" s="113"/>
      <c r="Y16" s="113"/>
      <c r="Z16" s="113"/>
    </row>
    <row r="17" spans="1:20" ht="9.75">
      <c r="A17" s="129" t="s">
        <v>378</v>
      </c>
      <c r="B17" s="350" t="s">
        <v>379</v>
      </c>
      <c r="C17" s="350"/>
      <c r="D17" s="350"/>
      <c r="E17" s="350"/>
      <c r="F17" s="350"/>
      <c r="G17" s="350"/>
      <c r="H17" s="350"/>
      <c r="I17" s="130">
        <f>SUMIF('FP'!I:I,Doklady!$B$1&amp;A17,'FP'!D:D)</f>
        <v>282135</v>
      </c>
      <c r="T17" s="131"/>
    </row>
    <row r="18" spans="1:9" ht="9.75">
      <c r="A18" s="132" t="s">
        <v>380</v>
      </c>
      <c r="B18" s="350" t="s">
        <v>381</v>
      </c>
      <c r="C18" s="350"/>
      <c r="D18" s="350"/>
      <c r="E18" s="350"/>
      <c r="F18" s="350"/>
      <c r="G18" s="350"/>
      <c r="H18" s="350"/>
      <c r="I18" s="130">
        <f>SUMIF('FP'!I:I,Doklady!$B$1&amp;A18,'FP'!D:D)</f>
        <v>0</v>
      </c>
    </row>
    <row r="19" spans="1:9" ht="9.75">
      <c r="A19" s="129" t="s">
        <v>382</v>
      </c>
      <c r="B19" s="350" t="s">
        <v>383</v>
      </c>
      <c r="C19" s="350"/>
      <c r="D19" s="350"/>
      <c r="E19" s="350"/>
      <c r="F19" s="350"/>
      <c r="G19" s="350"/>
      <c r="H19" s="350"/>
      <c r="I19" s="130">
        <f>SUMIF('FP'!I:I,Doklady!$B$1&amp;A19,'FP'!D:D)</f>
        <v>0</v>
      </c>
    </row>
    <row r="20" spans="1:20" ht="9.75">
      <c r="A20" s="132" t="s">
        <v>384</v>
      </c>
      <c r="B20" s="350" t="s">
        <v>385</v>
      </c>
      <c r="C20" s="350"/>
      <c r="D20" s="350"/>
      <c r="E20" s="350"/>
      <c r="F20" s="350"/>
      <c r="G20" s="350"/>
      <c r="H20" s="350"/>
      <c r="I20" s="130">
        <f>SUMIF('FP'!I:I,Doklady!$B$1&amp;A20,'FP'!D:D)</f>
        <v>0</v>
      </c>
      <c r="T20" s="131"/>
    </row>
    <row r="21" spans="1:20" ht="9.75">
      <c r="A21" s="129" t="s">
        <v>386</v>
      </c>
      <c r="B21" s="350" t="s">
        <v>387</v>
      </c>
      <c r="C21" s="350"/>
      <c r="D21" s="350"/>
      <c r="E21" s="350"/>
      <c r="F21" s="350"/>
      <c r="G21" s="350"/>
      <c r="H21" s="350"/>
      <c r="I21" s="130">
        <f>SUMIF('FP'!I:I,Doklady!$B$1&amp;A21,'FP'!D:D)</f>
        <v>0</v>
      </c>
      <c r="T21" s="131"/>
    </row>
    <row r="22" spans="1:20" ht="9.75">
      <c r="A22" s="132" t="s">
        <v>388</v>
      </c>
      <c r="B22" s="351" t="s">
        <v>389</v>
      </c>
      <c r="C22" s="351"/>
      <c r="D22" s="351"/>
      <c r="E22" s="351"/>
      <c r="F22" s="351"/>
      <c r="G22" s="351"/>
      <c r="H22" s="351"/>
      <c r="I22" s="130">
        <f>SUMIF('FP'!I:I,Doklady!$B$1&amp;A22,'FP'!D:D)</f>
        <v>0</v>
      </c>
      <c r="T22" s="131"/>
    </row>
    <row r="23" spans="1:20" ht="9.75">
      <c r="A23" s="129" t="s">
        <v>390</v>
      </c>
      <c r="B23" s="350" t="s">
        <v>391</v>
      </c>
      <c r="C23" s="350"/>
      <c r="D23" s="350"/>
      <c r="E23" s="350"/>
      <c r="F23" s="350"/>
      <c r="G23" s="350"/>
      <c r="H23" s="350"/>
      <c r="I23" s="130">
        <f>SUMIF('FP'!I:I,Doklady!$B$1&amp;A23,'FP'!D:D)</f>
        <v>0</v>
      </c>
      <c r="T23" s="131"/>
    </row>
    <row r="24" spans="1:20" ht="9.75" customHeight="1">
      <c r="A24" s="132" t="s">
        <v>392</v>
      </c>
      <c r="B24" s="350" t="s">
        <v>393</v>
      </c>
      <c r="C24" s="350"/>
      <c r="D24" s="350"/>
      <c r="E24" s="350"/>
      <c r="F24" s="350"/>
      <c r="G24" s="350"/>
      <c r="H24" s="350"/>
      <c r="I24" s="130">
        <f>SUMIF('FP'!I:I,Doklady!$B$1&amp;A24,'FP'!D:D)</f>
        <v>0</v>
      </c>
      <c r="T24" s="131"/>
    </row>
    <row r="25" spans="1:20" ht="9.75" customHeight="1">
      <c r="A25" s="129" t="s">
        <v>394</v>
      </c>
      <c r="B25" s="352" t="s">
        <v>395</v>
      </c>
      <c r="C25" s="352"/>
      <c r="D25" s="352"/>
      <c r="E25" s="352"/>
      <c r="F25" s="352"/>
      <c r="G25" s="352"/>
      <c r="H25" s="352"/>
      <c r="I25" s="130">
        <f>SUMIF('FP'!I:I,Doklady!$B$1&amp;A25,'FP'!D:D)</f>
        <v>0</v>
      </c>
      <c r="T25" s="131"/>
    </row>
    <row r="26" spans="1:20" ht="9.75">
      <c r="A26" s="132" t="s">
        <v>396</v>
      </c>
      <c r="B26" s="350" t="s">
        <v>397</v>
      </c>
      <c r="C26" s="350"/>
      <c r="D26" s="350"/>
      <c r="E26" s="350"/>
      <c r="F26" s="350"/>
      <c r="G26" s="350"/>
      <c r="H26" s="350"/>
      <c r="I26" s="130">
        <f>SUMIF('FP'!I:I,Doklady!$B$1&amp;A26,'FP'!D:D)</f>
        <v>15100</v>
      </c>
      <c r="T26" s="131"/>
    </row>
    <row r="27" spans="1:20" ht="9.75">
      <c r="A27" s="129" t="s">
        <v>398</v>
      </c>
      <c r="B27" s="350" t="s">
        <v>399</v>
      </c>
      <c r="C27" s="350"/>
      <c r="D27" s="350"/>
      <c r="E27" s="350"/>
      <c r="F27" s="350"/>
      <c r="G27" s="350"/>
      <c r="H27" s="350"/>
      <c r="I27" s="130">
        <f>SUMIF('FP'!I:I,Doklady!$B$1&amp;A27,'FP'!D:D)</f>
        <v>0</v>
      </c>
      <c r="T27" s="131"/>
    </row>
    <row r="28" spans="1:20" ht="9.75">
      <c r="A28" s="132" t="s">
        <v>400</v>
      </c>
      <c r="B28" s="350" t="s">
        <v>401</v>
      </c>
      <c r="C28" s="350"/>
      <c r="D28" s="350"/>
      <c r="E28" s="350"/>
      <c r="F28" s="350"/>
      <c r="G28" s="350"/>
      <c r="H28" s="350"/>
      <c r="I28" s="130">
        <f>SUMIF('FP'!I:I,Doklady!$B$1&amp;A28,'FP'!D:D)</f>
        <v>0</v>
      </c>
      <c r="T28" s="131"/>
    </row>
    <row r="29" spans="1:20" ht="9.75">
      <c r="A29" s="129" t="s">
        <v>402</v>
      </c>
      <c r="B29" s="350" t="s">
        <v>403</v>
      </c>
      <c r="C29" s="350"/>
      <c r="D29" s="350"/>
      <c r="E29" s="350"/>
      <c r="F29" s="350"/>
      <c r="G29" s="350"/>
      <c r="H29" s="350"/>
      <c r="I29" s="130">
        <f>SUMIF('FP'!I:I,Doklady!$B$1&amp;A29,'FP'!D:D)</f>
        <v>0</v>
      </c>
      <c r="T29" s="131"/>
    </row>
    <row r="30" spans="1:20" ht="9.75" hidden="1">
      <c r="A30" s="132" t="s">
        <v>404</v>
      </c>
      <c r="B30" s="350"/>
      <c r="C30" s="350"/>
      <c r="D30" s="350"/>
      <c r="E30" s="350"/>
      <c r="F30" s="350"/>
      <c r="G30" s="350"/>
      <c r="H30" s="350"/>
      <c r="I30" s="130">
        <f>SUMIF('FP'!I:I,Doklady!$B$1&amp;A30,'FP'!D:D)</f>
        <v>0</v>
      </c>
      <c r="T30" s="131"/>
    </row>
    <row r="31" spans="1:20" ht="9.75" hidden="1">
      <c r="A31" s="129" t="s">
        <v>405</v>
      </c>
      <c r="B31" s="350"/>
      <c r="C31" s="350"/>
      <c r="D31" s="350"/>
      <c r="E31" s="350"/>
      <c r="F31" s="350"/>
      <c r="G31" s="350"/>
      <c r="H31" s="350"/>
      <c r="I31" s="130">
        <f>SUMIF('FP'!I:I,Doklady!$B$1&amp;A31,'FP'!D:D)</f>
        <v>0</v>
      </c>
      <c r="T31" s="131"/>
    </row>
    <row r="32" spans="1:20" ht="9.75" hidden="1">
      <c r="A32" s="132" t="s">
        <v>406</v>
      </c>
      <c r="B32" s="353"/>
      <c r="C32" s="353"/>
      <c r="D32" s="353"/>
      <c r="E32" s="353"/>
      <c r="F32" s="353"/>
      <c r="G32" s="353"/>
      <c r="H32" s="353"/>
      <c r="I32" s="130">
        <f>SUMIF('FP'!I:I,Doklady!$B$1&amp;A32,'FP'!D:D)</f>
        <v>0</v>
      </c>
      <c r="T32" s="131"/>
    </row>
    <row r="33" spans="1:20" ht="9.75" hidden="1">
      <c r="A33" s="129" t="s">
        <v>407</v>
      </c>
      <c r="B33" s="353"/>
      <c r="C33" s="353"/>
      <c r="D33" s="353"/>
      <c r="E33" s="353"/>
      <c r="F33" s="353"/>
      <c r="G33" s="353"/>
      <c r="H33" s="353"/>
      <c r="I33" s="130">
        <f>SUMIF('FP'!I:I,Doklady!$B$1&amp;A33,'FP'!D:D)</f>
        <v>0</v>
      </c>
      <c r="T33" s="131"/>
    </row>
    <row r="34" spans="1:11" ht="9.75" hidden="1">
      <c r="A34" s="132" t="s">
        <v>408</v>
      </c>
      <c r="B34" s="351"/>
      <c r="C34" s="351"/>
      <c r="D34" s="351"/>
      <c r="E34" s="351"/>
      <c r="F34" s="351"/>
      <c r="G34" s="351"/>
      <c r="H34" s="351"/>
      <c r="I34" s="130">
        <f>SUMIF('FP'!I:I,Doklady!$B$1&amp;A34,'FP'!D:D)</f>
        <v>0</v>
      </c>
      <c r="J34" s="105"/>
      <c r="K34" s="105"/>
    </row>
    <row r="36" spans="1:9" ht="12.75">
      <c r="A36" s="133" t="s">
        <v>409</v>
      </c>
      <c r="B36" s="133"/>
      <c r="C36" s="134">
        <v>1</v>
      </c>
      <c r="D36" s="134">
        <v>2</v>
      </c>
      <c r="E36" s="134">
        <v>3</v>
      </c>
      <c r="F36" s="134">
        <v>4</v>
      </c>
      <c r="G36" s="134">
        <v>5</v>
      </c>
      <c r="H36" s="134">
        <v>5</v>
      </c>
      <c r="I36" s="135"/>
    </row>
    <row r="37" ht="3.75" customHeight="1"/>
    <row r="38" spans="1:12" ht="20.25">
      <c r="A38" s="117" t="s">
        <v>375</v>
      </c>
      <c r="B38" s="117" t="str">
        <f>"Šport "&amp;K40</f>
        <v>Šport bedminton</v>
      </c>
      <c r="C38" s="70" t="s">
        <v>410</v>
      </c>
      <c r="D38" s="70" t="s">
        <v>411</v>
      </c>
      <c r="E38" s="70" t="s">
        <v>412</v>
      </c>
      <c r="F38" s="70" t="s">
        <v>413</v>
      </c>
      <c r="G38" s="70" t="s">
        <v>414</v>
      </c>
      <c r="H38" s="70" t="s">
        <v>415</v>
      </c>
      <c r="I38" s="117" t="s">
        <v>366</v>
      </c>
      <c r="L38" s="108">
        <f>COUNTIF('FP'!N:N,Doklady!B1&amp;"aB")</f>
        <v>1</v>
      </c>
    </row>
    <row r="39" spans="1:20" ht="9.75">
      <c r="A39" s="129" t="s">
        <v>378</v>
      </c>
      <c r="B39" s="136" t="s">
        <v>416</v>
      </c>
      <c r="C39" s="137">
        <f>I39*0</f>
        <v>0</v>
      </c>
      <c r="D39" s="137">
        <f>I39*0</f>
        <v>0</v>
      </c>
      <c r="E39" s="137">
        <f>I39*0</f>
        <v>0</v>
      </c>
      <c r="F39" s="137">
        <f>+I39*0.2</f>
        <v>56427</v>
      </c>
      <c r="G39" s="137">
        <f>+MAX(I39-C39-D39-E39-F39-H39,0)</f>
        <v>225708</v>
      </c>
      <c r="H39" s="137">
        <f>+_xlfn.IFERROR(VLOOKUP(K40&amp;" - kapitálové transfery",B$53:C$90,2,0),0)</f>
        <v>0</v>
      </c>
      <c r="I39" s="130">
        <f>SUMIF('FP'!K:K,K40,'FP'!D:D)</f>
        <v>282135</v>
      </c>
      <c r="L39" s="108">
        <f>COUNTIF('FP'!N:N,Doklady!B1&amp;"aK")</f>
        <v>0</v>
      </c>
      <c r="T39" s="131"/>
    </row>
    <row r="40" spans="1:21" ht="9.75">
      <c r="A40" s="129" t="s">
        <v>378</v>
      </c>
      <c r="B40" s="136" t="s">
        <v>417</v>
      </c>
      <c r="C40" s="137">
        <f>DSUM(Doklady!A103:J10000,"GGG",Spolu!L40:M42)</f>
        <v>41925</v>
      </c>
      <c r="D40" s="137">
        <f>DSUM(Doklady!A103:J10000,"GGG",Spolu!N40:O42)</f>
        <v>68743.37999999999</v>
      </c>
      <c r="E40" s="137">
        <f>DSUM(Doklady!A103:J10000,"GGG",Spolu!P40:Q42)</f>
        <v>122806.02000000005</v>
      </c>
      <c r="F40" s="137">
        <f>DSUM(Doklady!A103:J10000,"GGG",Spolu!R40:S42)</f>
        <v>48527.33</v>
      </c>
      <c r="G40" s="137">
        <f>DSUM(Doklady!A103:J10000,"GGG",Spolu!T40:U42)-H40</f>
        <v>0</v>
      </c>
      <c r="H40" s="137">
        <f>+_xlfn.IFERROR(VLOOKUP(K40&amp;" - kapitálové transfery",B$53:D$90,3,0),0)</f>
        <v>0</v>
      </c>
      <c r="I40" s="130">
        <f>+C40+D40+E40+F40+G40+H40</f>
        <v>282001.73000000004</v>
      </c>
      <c r="J40" s="138" t="str">
        <f>+K45</f>
        <v>.</v>
      </c>
      <c r="K40" s="139" t="str">
        <f>IF(L38&gt;0,INDEX('FP'!K:K,Doklady!B2),".")</f>
        <v>bedminton</v>
      </c>
      <c r="L40" s="123" t="s">
        <v>374</v>
      </c>
      <c r="M40" s="123" t="s">
        <v>418</v>
      </c>
      <c r="N40" s="123" t="s">
        <v>374</v>
      </c>
      <c r="O40" s="123" t="s">
        <v>418</v>
      </c>
      <c r="P40" s="123" t="s">
        <v>374</v>
      </c>
      <c r="Q40" s="123" t="s">
        <v>418</v>
      </c>
      <c r="R40" s="123" t="s">
        <v>374</v>
      </c>
      <c r="S40" s="123" t="s">
        <v>418</v>
      </c>
      <c r="T40" s="123" t="s">
        <v>374</v>
      </c>
      <c r="U40" s="123" t="s">
        <v>418</v>
      </c>
    </row>
    <row r="41" spans="1:21" ht="10.5" customHeight="1">
      <c r="A41" s="129" t="s">
        <v>378</v>
      </c>
      <c r="B41" s="140" t="s">
        <v>419</v>
      </c>
      <c r="C41" s="137">
        <f>MAX(C39-C40,0)</f>
        <v>0</v>
      </c>
      <c r="D41" s="137">
        <f>MAX(D39-D40,0)</f>
        <v>0</v>
      </c>
      <c r="E41" s="137">
        <f>MAX(E39-E40,0)</f>
        <v>0</v>
      </c>
      <c r="F41" s="137">
        <f>MIN(I39,MAX(-F39+F40,0))</f>
        <v>0</v>
      </c>
      <c r="G41" s="137">
        <f>MIN(J39,MAX(-G39+G40+MIN(F40-F39,0),0))</f>
        <v>0</v>
      </c>
      <c r="H41" s="137">
        <f>MAX(H39-H40,0)</f>
        <v>0</v>
      </c>
      <c r="I41" s="141">
        <f>+I39-I42</f>
        <v>133.26999999996042</v>
      </c>
      <c r="J41" s="142">
        <f>+K46</f>
        <v>0</v>
      </c>
      <c r="K41" s="143">
        <f>+I41-H41</f>
        <v>133.26999999996042</v>
      </c>
      <c r="L41" s="125" t="str">
        <f>IF(L38&gt;0,"a - "&amp;INDEX('FP'!C:C,Doklady!B2),2)</f>
        <v>a - bedminton - bežné transfery</v>
      </c>
      <c r="M41" s="123">
        <v>1</v>
      </c>
      <c r="N41" s="125" t="str">
        <f>+L41</f>
        <v>a - bedminton - bežné transfery</v>
      </c>
      <c r="O41" s="123">
        <v>2</v>
      </c>
      <c r="P41" s="125" t="str">
        <f>+L41</f>
        <v>a - bedminton - bežné transfery</v>
      </c>
      <c r="Q41" s="123">
        <v>3</v>
      </c>
      <c r="R41" s="125" t="str">
        <f>+L41</f>
        <v>a - bedminton - bežné transfery</v>
      </c>
      <c r="S41" s="123">
        <v>4</v>
      </c>
      <c r="T41" s="125" t="str">
        <f>+L41</f>
        <v>a - bedminton - bežné transfery</v>
      </c>
      <c r="U41" s="123">
        <v>5</v>
      </c>
    </row>
    <row r="42" spans="1:21" ht="10.5" customHeight="1">
      <c r="A42" s="129" t="s">
        <v>378</v>
      </c>
      <c r="B42" s="136" t="s">
        <v>420</v>
      </c>
      <c r="C42" s="130">
        <f>+C40</f>
        <v>41925</v>
      </c>
      <c r="D42" s="144">
        <f>+D40</f>
        <v>68743.37999999999</v>
      </c>
      <c r="E42" s="144">
        <f>+E40</f>
        <v>122806.02000000005</v>
      </c>
      <c r="F42" s="144">
        <f>+MIN(F39:F40)</f>
        <v>48527.33</v>
      </c>
      <c r="G42" s="144">
        <f>+MIN(G39+MAX(F39-F40,0)-MAX(E40-E39,0)-MAX(D40-D39,0)-MAX(C40-C39,0),G40)</f>
        <v>0</v>
      </c>
      <c r="H42" s="144">
        <f>+MIN(H39:H40)</f>
        <v>0</v>
      </c>
      <c r="I42" s="130">
        <f>+C42+D42+E42+MIN(F39:F40)+G42+H42</f>
        <v>282001.73000000004</v>
      </c>
      <c r="J42" s="142">
        <f>+K47</f>
        <v>0</v>
      </c>
      <c r="K42" s="143">
        <f>+I42-H42</f>
        <v>282001.73000000004</v>
      </c>
      <c r="L42" s="125" t="str">
        <f>+SUBSTITUTE(L41,"bežné","kapitálové")</f>
        <v>a - bedminton - kapitálové transfery</v>
      </c>
      <c r="M42" s="123">
        <v>1</v>
      </c>
      <c r="N42" s="125" t="str">
        <f>+L42</f>
        <v>a - bedminton - kapitálové transfery</v>
      </c>
      <c r="O42" s="123">
        <v>2</v>
      </c>
      <c r="P42" s="125" t="str">
        <f>+L42</f>
        <v>a - bedminton - kapitálové transfery</v>
      </c>
      <c r="Q42" s="123">
        <v>3</v>
      </c>
      <c r="R42" s="125" t="str">
        <f>+L42</f>
        <v>a - bedminton - kapitálové transfery</v>
      </c>
      <c r="S42" s="123">
        <v>4</v>
      </c>
      <c r="T42" s="125" t="str">
        <f>+L42</f>
        <v>a - bedminton - kapitálové transfery</v>
      </c>
      <c r="U42" s="123">
        <v>5</v>
      </c>
    </row>
    <row r="43" spans="1:21" ht="20.25">
      <c r="A43" s="117" t="s">
        <v>375</v>
      </c>
      <c r="B43" s="117" t="str">
        <f>IF(L38&gt;2,"Šport "&amp;INDEX('FP'!K:K,Doklady!B2+2),"Šport "&amp;K45)</f>
        <v>Šport .</v>
      </c>
      <c r="C43" s="70" t="s">
        <v>410</v>
      </c>
      <c r="D43" s="70" t="s">
        <v>411</v>
      </c>
      <c r="E43" s="70" t="s">
        <v>412</v>
      </c>
      <c r="F43" s="70" t="s">
        <v>413</v>
      </c>
      <c r="G43" s="70" t="s">
        <v>414</v>
      </c>
      <c r="H43" s="70" t="s">
        <v>415</v>
      </c>
      <c r="I43" s="117" t="s">
        <v>366</v>
      </c>
      <c r="K43" s="139"/>
      <c r="L43" s="108">
        <f>L38-1</f>
        <v>0</v>
      </c>
      <c r="U43" s="108"/>
    </row>
    <row r="44" spans="1:21" ht="9.75">
      <c r="A44" s="129" t="s">
        <v>378</v>
      </c>
      <c r="B44" s="136" t="s">
        <v>416</v>
      </c>
      <c r="C44" s="137">
        <f>I44*0</f>
        <v>0</v>
      </c>
      <c r="D44" s="137">
        <f>I44*0</f>
        <v>0</v>
      </c>
      <c r="E44" s="137">
        <f>I44*0</f>
        <v>0</v>
      </c>
      <c r="F44" s="137">
        <f>+I44*0.2</f>
        <v>0</v>
      </c>
      <c r="G44" s="137">
        <f>+MAX(I44-C44-D44-E44-F44-H44,0)</f>
        <v>0</v>
      </c>
      <c r="H44" s="137">
        <f>+_xlfn.IFERROR(VLOOKUP(K45&amp;" - kapitálové transfery",B$53:C$90,2,0),0)</f>
        <v>0</v>
      </c>
      <c r="I44" s="130">
        <f>SUMIF('FP'!K:K,K45,'FP'!D:D)</f>
        <v>0</v>
      </c>
      <c r="K44" s="139"/>
      <c r="U44" s="108"/>
    </row>
    <row r="45" spans="1:21" ht="9.75">
      <c r="A45" s="129" t="s">
        <v>378</v>
      </c>
      <c r="B45" s="136" t="s">
        <v>417</v>
      </c>
      <c r="C45" s="137">
        <f>DSUM(Doklady!A103:J10000,"GGG",Spolu!L45:M47)</f>
        <v>0</v>
      </c>
      <c r="D45" s="137">
        <f>DSUM(Doklady!A103:J10000,"GGG",Spolu!N45:O47)</f>
        <v>0</v>
      </c>
      <c r="E45" s="137">
        <f>DSUM(Doklady!A103:J10000,"GGG",Spolu!P45:Q47)</f>
        <v>0</v>
      </c>
      <c r="F45" s="137">
        <f>DSUM(Doklady!A103:J10000,"GGG",Spolu!R45:S47)</f>
        <v>0</v>
      </c>
      <c r="G45" s="137">
        <f>DSUM(Doklady!A103:J10000,"GGG",Spolu!T45:U47)-H45</f>
        <v>0</v>
      </c>
      <c r="H45" s="137">
        <f>+_xlfn.IFERROR(VLOOKUP(K45&amp;" - kapitálové transfery",B$53:D$90,3,0),0)</f>
        <v>0</v>
      </c>
      <c r="I45" s="130">
        <f>+C45+D45+E45+F45+G45+H45</f>
        <v>0</v>
      </c>
      <c r="K45" s="139" t="str">
        <f>IF(L38&gt;1,INDEX('FP'!K:K,Doklady!B2+1),".")</f>
        <v>.</v>
      </c>
      <c r="L45" s="123" t="s">
        <v>374</v>
      </c>
      <c r="M45" s="123" t="s">
        <v>418</v>
      </c>
      <c r="N45" s="123" t="s">
        <v>374</v>
      </c>
      <c r="O45" s="123" t="s">
        <v>418</v>
      </c>
      <c r="P45" s="123" t="s">
        <v>374</v>
      </c>
      <c r="Q45" s="123" t="s">
        <v>418</v>
      </c>
      <c r="R45" s="123" t="s">
        <v>374</v>
      </c>
      <c r="S45" s="123" t="s">
        <v>418</v>
      </c>
      <c r="T45" s="123" t="s">
        <v>374</v>
      </c>
      <c r="U45" s="123" t="s">
        <v>418</v>
      </c>
    </row>
    <row r="46" spans="1:21" ht="9.75">
      <c r="A46" s="129" t="s">
        <v>378</v>
      </c>
      <c r="B46" s="140" t="s">
        <v>419</v>
      </c>
      <c r="C46" s="137">
        <f>MAX(C44-C45,0)</f>
        <v>0</v>
      </c>
      <c r="D46" s="137">
        <f>MAX(D44-D45,0)</f>
        <v>0</v>
      </c>
      <c r="E46" s="137">
        <f>MAX(E44-E45,0)</f>
        <v>0</v>
      </c>
      <c r="F46" s="137">
        <f>MIN(I44,MAX(-F44+F45,0))</f>
        <v>0</v>
      </c>
      <c r="G46" s="137">
        <f>MIN(J44,MAX(-G44+G45+MIN(F45-F44,0),0))</f>
        <v>0</v>
      </c>
      <c r="H46" s="137">
        <f>MAX(H44-H45,0)</f>
        <v>0</v>
      </c>
      <c r="I46" s="141">
        <f>+I44-I47</f>
        <v>0</v>
      </c>
      <c r="K46" s="143">
        <f>+I46-H46</f>
        <v>0</v>
      </c>
      <c r="L46" s="125">
        <f>IF(L43&gt;0,"a - "&amp;INDEX('FP'!C:C,Doklady!B2+1),2)</f>
        <v>2</v>
      </c>
      <c r="M46" s="123">
        <v>1</v>
      </c>
      <c r="N46" s="125">
        <f>+L46</f>
        <v>2</v>
      </c>
      <c r="O46" s="123">
        <v>2</v>
      </c>
      <c r="P46" s="125">
        <f>+L46</f>
        <v>2</v>
      </c>
      <c r="Q46" s="123">
        <v>3</v>
      </c>
      <c r="R46" s="125">
        <f>+L46</f>
        <v>2</v>
      </c>
      <c r="S46" s="123">
        <v>4</v>
      </c>
      <c r="T46" s="125">
        <f>+L46</f>
        <v>2</v>
      </c>
      <c r="U46" s="123">
        <v>5</v>
      </c>
    </row>
    <row r="47" spans="1:21" ht="9.75">
      <c r="A47" s="129" t="s">
        <v>378</v>
      </c>
      <c r="B47" s="136" t="s">
        <v>420</v>
      </c>
      <c r="C47" s="130">
        <f>+C45</f>
        <v>0</v>
      </c>
      <c r="D47" s="144">
        <f>+D45</f>
        <v>0</v>
      </c>
      <c r="E47" s="144">
        <f>+E45</f>
        <v>0</v>
      </c>
      <c r="F47" s="144">
        <f>+MIN(F44:F45)</f>
        <v>0</v>
      </c>
      <c r="G47" s="144">
        <f>+MIN(G44+MAX(F44-F45,0)-MAX(E45-E44,0)-MAX(D45-D44,0)-MAX(C45-C44,0),G45)</f>
        <v>0</v>
      </c>
      <c r="H47" s="144">
        <f>+MIN(H44:H45)</f>
        <v>0</v>
      </c>
      <c r="I47" s="130">
        <f>+C47+D47+E47+MIN(F44:F45)+G47+H47</f>
        <v>0</v>
      </c>
      <c r="K47" s="143">
        <f>+I47-H47</f>
        <v>0</v>
      </c>
      <c r="L47" s="125" t="str">
        <f>+SUBSTITUTE(L46,"bežné","kapitálové")</f>
        <v>2</v>
      </c>
      <c r="M47" s="123">
        <v>1</v>
      </c>
      <c r="N47" s="125" t="str">
        <f>+L47</f>
        <v>2</v>
      </c>
      <c r="O47" s="123">
        <v>2</v>
      </c>
      <c r="P47" s="125" t="str">
        <f>+L47</f>
        <v>2</v>
      </c>
      <c r="Q47" s="123">
        <v>3</v>
      </c>
      <c r="R47" s="125" t="str">
        <f>+L47</f>
        <v>2</v>
      </c>
      <c r="S47" s="123">
        <v>4</v>
      </c>
      <c r="T47" s="125" t="str">
        <f>+L47</f>
        <v>2</v>
      </c>
      <c r="U47" s="123">
        <v>5</v>
      </c>
    </row>
    <row r="48" spans="1:20" ht="11.25" customHeight="1" hidden="1">
      <c r="A48" s="145"/>
      <c r="B48" s="146"/>
      <c r="C48" s="147"/>
      <c r="D48" s="148"/>
      <c r="E48" s="148"/>
      <c r="F48" s="148"/>
      <c r="G48" s="148"/>
      <c r="H48" s="148"/>
      <c r="I48" s="148"/>
      <c r="T48" s="131"/>
    </row>
    <row r="49" spans="1:20" ht="9.75">
      <c r="A49" s="145"/>
      <c r="B49" s="147"/>
      <c r="C49" s="147"/>
      <c r="D49" s="148"/>
      <c r="E49" s="148"/>
      <c r="F49" s="149"/>
      <c r="G49" s="148"/>
      <c r="H49" s="148"/>
      <c r="I49" s="150"/>
      <c r="T49" s="131"/>
    </row>
    <row r="50" spans="1:20" ht="9.75">
      <c r="A50" s="354"/>
      <c r="B50" s="354"/>
      <c r="C50" s="354"/>
      <c r="D50" s="354"/>
      <c r="E50" s="354"/>
      <c r="F50" s="354"/>
      <c r="G50" s="354"/>
      <c r="H50" s="354"/>
      <c r="I50" s="354"/>
      <c r="T50" s="131"/>
    </row>
    <row r="51" spans="1:20" ht="9.75">
      <c r="A51" s="145"/>
      <c r="B51" s="146"/>
      <c r="C51" s="147"/>
      <c r="D51" s="148"/>
      <c r="E51" s="148"/>
      <c r="F51" s="148"/>
      <c r="G51" s="151"/>
      <c r="H51" s="148"/>
      <c r="I51" s="148"/>
      <c r="T51" s="131"/>
    </row>
    <row r="52" spans="1:13" ht="20.25">
      <c r="A52" s="68" t="s">
        <v>375</v>
      </c>
      <c r="B52" s="117" t="s">
        <v>421</v>
      </c>
      <c r="C52" s="70" t="s">
        <v>422</v>
      </c>
      <c r="D52" s="70" t="s">
        <v>423</v>
      </c>
      <c r="E52" s="70" t="s">
        <v>424</v>
      </c>
      <c r="F52" s="70" t="s">
        <v>425</v>
      </c>
      <c r="G52" s="152" t="s">
        <v>426</v>
      </c>
      <c r="H52" s="70"/>
      <c r="I52" s="70" t="s">
        <v>427</v>
      </c>
      <c r="K52" s="108" t="s">
        <v>354</v>
      </c>
      <c r="L52" s="108" t="s">
        <v>428</v>
      </c>
      <c r="M52" s="108" t="s">
        <v>429</v>
      </c>
    </row>
    <row r="53" spans="1:20" ht="12" customHeight="1">
      <c r="A53" s="129" t="str">
        <f>Doklady!D1</f>
        <v>a</v>
      </c>
      <c r="B53" s="153" t="str">
        <f>Doklady!H1</f>
        <v>bedminton - bežné transfery</v>
      </c>
      <c r="C53" s="130">
        <f>IF(A53&lt;&gt;"",INDEX('FP'!D:D,Doklady!B$2+(ROW()-53)),"")</f>
        <v>282135</v>
      </c>
      <c r="D53" s="130">
        <f>IF(A53&lt;&gt;"",Doklady!I1-Doklady!J1,"")</f>
        <v>282001.73000000004</v>
      </c>
      <c r="E53" s="130">
        <f>IF(A53&lt;&gt;"",MIN(D53,C53)*Doklady!C1/(1-Doklady!C1),"")</f>
        <v>0</v>
      </c>
      <c r="F53" s="137">
        <f>IF(A53&lt;&gt;"",Doklady!J1,"")</f>
        <v>0</v>
      </c>
      <c r="G53" s="130">
        <f aca="true" t="shared" si="0" ref="G53:G128">+_xlfn.IFERROR(HLOOKUP(IF(RIGHT(B53,15)="bežné transfery",LEFT(B53,LEN(B53)-18),0),$J$40:$K$42,3,0),MIN(C53,D53))</f>
        <v>282001.73000000004</v>
      </c>
      <c r="H53" s="137"/>
      <c r="I53" s="130">
        <f aca="true" t="shared" si="1" ref="I53:I128">IF(A53&lt;&gt;"",MAX(IF(G53&lt;C53,C53-G53,0)+IF(F53&lt;E53,E53-F53,0),0),0)</f>
        <v>133.26999999996042</v>
      </c>
      <c r="J53" s="107">
        <f aca="true" t="shared" si="2" ref="J53:J63">IF(D53&gt;C53,"Vyúčtované prostriedky nemôžu byť väčšie ako poskytnuté. Opravte v hárku ""Doklady""","")</f>
      </c>
      <c r="K53" s="108" t="str">
        <f>Doklady!F1</f>
        <v>026 02</v>
      </c>
      <c r="L53" s="108" t="str">
        <f>IF(A53&lt;&gt;"",INDEX('FP'!H:H,Doklady!B$2+(ROW()-52)),"")</f>
        <v>B</v>
      </c>
      <c r="M53" s="108" t="str">
        <f aca="true" t="shared" si="3" ref="M53:M129">K53&amp;L53</f>
        <v>026 02B</v>
      </c>
      <c r="T53" s="131"/>
    </row>
    <row r="54" spans="1:13" ht="12" customHeight="1">
      <c r="A54" s="129" t="str">
        <f>Doklady!D2</f>
        <v>j</v>
      </c>
      <c r="B54" s="153" t="str">
        <f>Doklady!H2</f>
        <v>Zabezpečenie školských športových súťaží 2023 v súťažiach kategórie "A" v bedmintone stredných škôl</v>
      </c>
      <c r="C54" s="130">
        <f>IF(A54&lt;&gt;"",INDEX('FP'!D:D,Doklady!B$2+(ROW()-53)),"")</f>
        <v>15100</v>
      </c>
      <c r="D54" s="130">
        <f>IF(A54&lt;&gt;"",Doklady!I2-Doklady!J2,"")</f>
        <v>10592.880000000001</v>
      </c>
      <c r="E54" s="130">
        <f>IF(A54&lt;&gt;"",MIN(D54,C54)*Doklady!C2/(1-Doklady!C2),"")</f>
        <v>0</v>
      </c>
      <c r="F54" s="137">
        <f>IF(A54&lt;&gt;"",Doklady!J2,"")</f>
        <v>0</v>
      </c>
      <c r="G54" s="130">
        <f t="shared" si="0"/>
        <v>10592.880000000001</v>
      </c>
      <c r="H54" s="137"/>
      <c r="I54" s="130">
        <f t="shared" si="1"/>
        <v>4507.119999999999</v>
      </c>
      <c r="J54" s="107">
        <f t="shared" si="2"/>
      </c>
      <c r="K54" s="108" t="str">
        <f>Doklady!F2</f>
        <v>026 01</v>
      </c>
      <c r="L54" s="108" t="str">
        <f>IF(A54&lt;&gt;"",INDEX('FP'!H:H,Doklady!B$2+(ROW()-52)),"")</f>
        <v>B</v>
      </c>
      <c r="M54" s="108" t="str">
        <f t="shared" si="3"/>
        <v>026 01B</v>
      </c>
    </row>
    <row r="55" spans="1:13" ht="12" customHeight="1">
      <c r="A55" s="129">
        <f>Doklady!D3</f>
      </c>
      <c r="B55" s="153">
        <f>Doklady!H3</f>
      </c>
      <c r="C55" s="130">
        <f>IF(A55&lt;&gt;"",INDEX('FP'!D:D,Doklady!B$2+(ROW()-53)),"")</f>
      </c>
      <c r="D55" s="130">
        <f>IF(A55&lt;&gt;"",Doklady!I3-Doklady!J3,"")</f>
      </c>
      <c r="E55" s="130">
        <f>IF(A55&lt;&gt;"",MIN(D55,C55)*Doklady!C3/(1-Doklady!C3),"")</f>
      </c>
      <c r="F55" s="137">
        <f>IF(A55&lt;&gt;"",Doklady!J3,"")</f>
      </c>
      <c r="G55" s="130">
        <f t="shared" si="0"/>
        <v>0</v>
      </c>
      <c r="H55" s="137"/>
      <c r="I55" s="130">
        <f t="shared" si="1"/>
        <v>0</v>
      </c>
      <c r="J55" s="107">
        <f t="shared" si="2"/>
      </c>
      <c r="K55" s="108">
        <f>Doklady!F3</f>
      </c>
      <c r="L55" s="108">
        <f>IF(A55&lt;&gt;"",INDEX('FP'!H:H,Doklady!B$2+(ROW()-52)),"")</f>
      </c>
      <c r="M55" s="108">
        <f t="shared" si="3"/>
      </c>
    </row>
    <row r="56" spans="1:13" ht="9.75">
      <c r="A56" s="129">
        <f>Doklady!D4</f>
      </c>
      <c r="B56" s="153">
        <f>Doklady!H4</f>
      </c>
      <c r="C56" s="130">
        <f>IF(A56&lt;&gt;"",INDEX('FP'!D:D,Doklady!B$2+(ROW()-53)),"")</f>
      </c>
      <c r="D56" s="130">
        <f>IF(A56&lt;&gt;"",Doklady!I4-Doklady!J4,"")</f>
      </c>
      <c r="E56" s="130">
        <f>IF(A56&lt;&gt;"",MIN(D56,C56)*Doklady!C4/(1-Doklady!C4),"")</f>
      </c>
      <c r="F56" s="137">
        <f>IF(A56&lt;&gt;"",Doklady!J4,"")</f>
      </c>
      <c r="G56" s="130">
        <f t="shared" si="0"/>
        <v>0</v>
      </c>
      <c r="H56" s="137"/>
      <c r="I56" s="130">
        <f t="shared" si="1"/>
        <v>0</v>
      </c>
      <c r="J56" s="107">
        <f t="shared" si="2"/>
      </c>
      <c r="K56" s="108">
        <f>Doklady!F4</f>
      </c>
      <c r="L56" s="108">
        <f>IF(A56&lt;&gt;"",INDEX('FP'!H:H,Doklady!B$2+(ROW()-52)),"")</f>
      </c>
      <c r="M56" s="108">
        <f t="shared" si="3"/>
      </c>
    </row>
    <row r="57" spans="1:13" ht="9.75">
      <c r="A57" s="129">
        <f>Doklady!D5</f>
      </c>
      <c r="B57" s="153">
        <f>Doklady!H5</f>
      </c>
      <c r="C57" s="130">
        <f>IF(A57&lt;&gt;"",INDEX('FP'!D:D,Doklady!B$2+(ROW()-53)),"")</f>
      </c>
      <c r="D57" s="130">
        <f>IF(A57&lt;&gt;"",Doklady!I5-Doklady!J5,"")</f>
      </c>
      <c r="E57" s="130">
        <f>IF(A57&lt;&gt;"",MIN(D57,C57)*Doklady!C5/(1-Doklady!C5),"")</f>
      </c>
      <c r="F57" s="137">
        <f>IF(A57&lt;&gt;"",Doklady!J5,"")</f>
      </c>
      <c r="G57" s="130">
        <f t="shared" si="0"/>
        <v>0</v>
      </c>
      <c r="H57" s="137"/>
      <c r="I57" s="130">
        <f t="shared" si="1"/>
        <v>0</v>
      </c>
      <c r="J57" s="107">
        <f t="shared" si="2"/>
      </c>
      <c r="K57" s="108">
        <f>Doklady!F5</f>
      </c>
      <c r="L57" s="108">
        <f>IF(A57&lt;&gt;"",INDEX('FP'!H:H,Doklady!B$2+(ROW()-52)),"")</f>
      </c>
      <c r="M57" s="108">
        <f t="shared" si="3"/>
      </c>
    </row>
    <row r="58" spans="1:13" ht="12" customHeight="1">
      <c r="A58" s="129">
        <f>Doklady!D6</f>
      </c>
      <c r="B58" s="153">
        <f>Doklady!H6</f>
      </c>
      <c r="C58" s="130">
        <f>IF(A58&lt;&gt;"",INDEX('FP'!D:D,Doklady!B$2+(ROW()-53)),"")</f>
      </c>
      <c r="D58" s="130">
        <f>IF(A58&lt;&gt;"",Doklady!I6-Doklady!J6,"")</f>
      </c>
      <c r="E58" s="130">
        <f>IF(A58&lt;&gt;"",MIN(D58,C58)*Doklady!C6/(1-Doklady!C6),"")</f>
      </c>
      <c r="F58" s="137">
        <f>IF(A58&lt;&gt;"",Doklady!J6,"")</f>
      </c>
      <c r="G58" s="130">
        <f t="shared" si="0"/>
        <v>0</v>
      </c>
      <c r="H58" s="137"/>
      <c r="I58" s="130">
        <f t="shared" si="1"/>
        <v>0</v>
      </c>
      <c r="J58" s="107">
        <f t="shared" si="2"/>
      </c>
      <c r="K58" s="108">
        <f>Doklady!F6</f>
      </c>
      <c r="L58" s="108">
        <f>IF(A58&lt;&gt;"",INDEX('FP'!H:H,Doklady!B$2+(ROW()-52)),"")</f>
      </c>
      <c r="M58" s="108">
        <f t="shared" si="3"/>
      </c>
    </row>
    <row r="59" spans="1:13" ht="12" customHeight="1">
      <c r="A59" s="129">
        <f>Doklady!D7</f>
      </c>
      <c r="B59" s="153">
        <f>Doklady!H7</f>
      </c>
      <c r="C59" s="130">
        <f>IF(A59&lt;&gt;"",INDEX('FP'!D:D,Doklady!B$2+(ROW()-53)),"")</f>
      </c>
      <c r="D59" s="130">
        <f>IF(A59&lt;&gt;"",Doklady!I7-Doklady!J7,"")</f>
      </c>
      <c r="E59" s="130">
        <f>IF(A59&lt;&gt;"",MIN(D59,C59)*Doklady!C7/(1-Doklady!C7),"")</f>
      </c>
      <c r="F59" s="137">
        <f>IF(A59&lt;&gt;"",Doklady!J7,"")</f>
      </c>
      <c r="G59" s="130">
        <f t="shared" si="0"/>
        <v>0</v>
      </c>
      <c r="H59" s="137"/>
      <c r="I59" s="130">
        <f t="shared" si="1"/>
        <v>0</v>
      </c>
      <c r="J59" s="107">
        <f t="shared" si="2"/>
      </c>
      <c r="K59" s="108">
        <f>Doklady!F7</f>
      </c>
      <c r="L59" s="108">
        <f>IF(A59&lt;&gt;"",INDEX('FP'!H:H,Doklady!B$2+(ROW()-52)),"")</f>
      </c>
      <c r="M59" s="108">
        <f t="shared" si="3"/>
      </c>
    </row>
    <row r="60" spans="1:13" ht="12" customHeight="1">
      <c r="A60" s="129">
        <f>Doklady!D8</f>
      </c>
      <c r="B60" s="153">
        <f>Doklady!H8</f>
      </c>
      <c r="C60" s="130">
        <f>IF(A60&lt;&gt;"",INDEX('FP'!D:D,Doklady!B$2+(ROW()-53)),"")</f>
      </c>
      <c r="D60" s="130">
        <f>IF(A60&lt;&gt;"",Doklady!I8-Doklady!J8,"")</f>
      </c>
      <c r="E60" s="130">
        <f>IF(A60&lt;&gt;"",MIN(D60,C60)*Doklady!C8/(1-Doklady!C8),"")</f>
      </c>
      <c r="F60" s="137">
        <f>IF(A60&lt;&gt;"",Doklady!J8,"")</f>
      </c>
      <c r="G60" s="130">
        <f t="shared" si="0"/>
        <v>0</v>
      </c>
      <c r="H60" s="137"/>
      <c r="I60" s="130">
        <f t="shared" si="1"/>
        <v>0</v>
      </c>
      <c r="J60" s="107">
        <f t="shared" si="2"/>
      </c>
      <c r="K60" s="108">
        <f>Doklady!F8</f>
      </c>
      <c r="L60" s="108">
        <f>IF(A60&lt;&gt;"",INDEX('FP'!H:H,Doklady!B$2+(ROW()-52)),"")</f>
      </c>
      <c r="M60" s="108">
        <f t="shared" si="3"/>
      </c>
    </row>
    <row r="61" spans="1:13" ht="12" customHeight="1">
      <c r="A61" s="129">
        <f>Doklady!D9</f>
      </c>
      <c r="B61" s="153">
        <f>Doklady!H9</f>
      </c>
      <c r="C61" s="130">
        <f>IF(A61&lt;&gt;"",INDEX('FP'!D:D,Doklady!B$2+(ROW()-53)),"")</f>
      </c>
      <c r="D61" s="130">
        <f>IF(A61&lt;&gt;"",Doklady!I9-Doklady!J9,"")</f>
      </c>
      <c r="E61" s="130">
        <f>IF(A61&lt;&gt;"",MIN(D61,C61)*Doklady!C9/(1-Doklady!C9),"")</f>
      </c>
      <c r="F61" s="137">
        <f>IF(A61&lt;&gt;"",Doklady!J9,"")</f>
      </c>
      <c r="G61" s="130">
        <f t="shared" si="0"/>
        <v>0</v>
      </c>
      <c r="H61" s="137"/>
      <c r="I61" s="130">
        <f t="shared" si="1"/>
        <v>0</v>
      </c>
      <c r="J61" s="107">
        <f t="shared" si="2"/>
      </c>
      <c r="K61" s="108">
        <f>Doklady!F9</f>
      </c>
      <c r="L61" s="108">
        <f>IF(A61&lt;&gt;"",INDEX('FP'!H:H,Doklady!B$2+(ROW()-52)),"")</f>
      </c>
      <c r="M61" s="108">
        <f t="shared" si="3"/>
      </c>
    </row>
    <row r="62" spans="1:13" ht="12" customHeight="1">
      <c r="A62" s="129">
        <f>Doklady!D10</f>
      </c>
      <c r="B62" s="153">
        <f>Doklady!H10</f>
      </c>
      <c r="C62" s="130">
        <f>IF(A62&lt;&gt;"",INDEX('FP'!D:D,Doklady!B$2+(ROW()-53)),"")</f>
      </c>
      <c r="D62" s="130">
        <f>IF(A62&lt;&gt;"",Doklady!I10-Doklady!J10,"")</f>
      </c>
      <c r="E62" s="130">
        <f>IF(A62&lt;&gt;"",MIN(D62,C62)*Doklady!C10/(1-Doklady!C10),"")</f>
      </c>
      <c r="F62" s="137">
        <f>IF(A62&lt;&gt;"",Doklady!J10,"")</f>
      </c>
      <c r="G62" s="130">
        <f t="shared" si="0"/>
        <v>0</v>
      </c>
      <c r="H62" s="137"/>
      <c r="I62" s="130">
        <f t="shared" si="1"/>
        <v>0</v>
      </c>
      <c r="J62" s="107">
        <f t="shared" si="2"/>
      </c>
      <c r="K62" s="108">
        <f>Doklady!F10</f>
      </c>
      <c r="L62" s="108">
        <f>IF(A62&lt;&gt;"",INDEX('FP'!H:H,Doklady!B$2+(ROW()-52)),"")</f>
      </c>
      <c r="M62" s="108">
        <f t="shared" si="3"/>
      </c>
    </row>
    <row r="63" spans="1:13" ht="12" customHeight="1">
      <c r="A63" s="129">
        <f>Doklady!D11</f>
      </c>
      <c r="B63" s="153">
        <f>Doklady!H11</f>
      </c>
      <c r="C63" s="130">
        <f>IF(A63&lt;&gt;"",INDEX('FP'!D:D,Doklady!B$2+(ROW()-53)),"")</f>
      </c>
      <c r="D63" s="130">
        <f>IF(A63&lt;&gt;"",Doklady!I11-Doklady!J11,"")</f>
      </c>
      <c r="E63" s="130">
        <f>IF(A63&lt;&gt;"",MIN(D63,C63)*Doklady!C11/(1-Doklady!C11),"")</f>
      </c>
      <c r="F63" s="137">
        <f>IF(A63&lt;&gt;"",Doklady!J11,"")</f>
      </c>
      <c r="G63" s="130">
        <f t="shared" si="0"/>
        <v>0</v>
      </c>
      <c r="H63" s="137"/>
      <c r="I63" s="130">
        <f t="shared" si="1"/>
        <v>0</v>
      </c>
      <c r="J63" s="107">
        <f t="shared" si="2"/>
      </c>
      <c r="K63" s="108">
        <f>Doklady!F11</f>
      </c>
      <c r="L63" s="108">
        <f>IF(A63&lt;&gt;"",INDEX('FP'!H:H,Doklady!B$2+(ROW()-52)),"")</f>
      </c>
      <c r="M63" s="108">
        <f t="shared" si="3"/>
      </c>
    </row>
    <row r="64" spans="1:13" ht="12" customHeight="1">
      <c r="A64" s="129">
        <f>Doklady!D12</f>
      </c>
      <c r="B64" s="153">
        <f>Doklady!H12</f>
      </c>
      <c r="C64" s="130">
        <f>IF(A64&lt;&gt;"",INDEX('FP'!D:D,Doklady!B$2+(ROW()-53)),"")</f>
      </c>
      <c r="D64" s="130">
        <f>IF(A64&lt;&gt;"",Doklady!I12-Doklady!J12,"")</f>
      </c>
      <c r="E64" s="130">
        <f>IF(A64&lt;&gt;"",MIN(D64,C64)*Doklady!C12/(1-Doklady!C12),"")</f>
      </c>
      <c r="F64" s="137">
        <f>IF(A64&lt;&gt;"",Doklady!J12,"")</f>
      </c>
      <c r="G64" s="130">
        <f t="shared" si="0"/>
        <v>0</v>
      </c>
      <c r="H64" s="137"/>
      <c r="I64" s="130">
        <f t="shared" si="1"/>
        <v>0</v>
      </c>
      <c r="J64" s="107" t="s">
        <v>430</v>
      </c>
      <c r="K64" s="108">
        <f>Doklady!F12</f>
      </c>
      <c r="L64" s="108">
        <f>IF(A64&lt;&gt;"",INDEX('FP'!H:H,Doklady!B$2+(ROW()-52)),"")</f>
      </c>
      <c r="M64" s="108">
        <f t="shared" si="3"/>
      </c>
    </row>
    <row r="65" spans="1:13" ht="12" customHeight="1">
      <c r="A65" s="129">
        <f>Doklady!D13</f>
      </c>
      <c r="B65" s="153">
        <f>Doklady!H13</f>
      </c>
      <c r="C65" s="130">
        <f>IF(A65&lt;&gt;"",INDEX('FP'!D:D,Doklady!B$2+(ROW()-53)),"")</f>
      </c>
      <c r="D65" s="130">
        <f>IF(A65&lt;&gt;"",Doklady!I13-Doklady!J13,"")</f>
      </c>
      <c r="E65" s="130">
        <f>IF(A65&lt;&gt;"",MIN(D65,C65)*Doklady!C13/(1-Doklady!C13),"")</f>
      </c>
      <c r="F65" s="137">
        <f>IF(A65&lt;&gt;"",Doklady!J13,"")</f>
      </c>
      <c r="G65" s="130">
        <f t="shared" si="0"/>
        <v>0</v>
      </c>
      <c r="H65" s="137"/>
      <c r="I65" s="130">
        <f t="shared" si="1"/>
        <v>0</v>
      </c>
      <c r="J65" s="107">
        <f aca="true" t="shared" si="4" ref="J65:J130">IF(D65&gt;C65,"Vyúčtované prostriedky nemôžu byť väčšie ako poskytnuté. Opravte v hárku ""Doklady""","")</f>
      </c>
      <c r="K65" s="108">
        <f>Doklady!F13</f>
      </c>
      <c r="L65" s="108">
        <f>IF(A65&lt;&gt;"",INDEX('FP'!H:H,Doklady!B$2+(ROW()-52)),"")</f>
      </c>
      <c r="M65" s="108">
        <f t="shared" si="3"/>
      </c>
    </row>
    <row r="66" spans="1:13" ht="12" customHeight="1">
      <c r="A66" s="129">
        <f>Doklady!D14</f>
      </c>
      <c r="B66" s="153">
        <f>Doklady!H14</f>
      </c>
      <c r="C66" s="130">
        <f>IF(A66&lt;&gt;"",INDEX('FP'!D:D,Doklady!B$2+(ROW()-53)),"")</f>
      </c>
      <c r="D66" s="130">
        <f>IF(A66&lt;&gt;"",Doklady!I14-Doklady!J14,"")</f>
      </c>
      <c r="E66" s="130">
        <f>IF(A66&lt;&gt;"",MIN(D66,C66)*Doklady!C14/(1-Doklady!C14),"")</f>
      </c>
      <c r="F66" s="137">
        <f>IF(A66&lt;&gt;"",Doklady!J14,"")</f>
      </c>
      <c r="G66" s="130">
        <f t="shared" si="0"/>
        <v>0</v>
      </c>
      <c r="H66" s="137"/>
      <c r="I66" s="130">
        <f t="shared" si="1"/>
        <v>0</v>
      </c>
      <c r="J66" s="107">
        <f t="shared" si="4"/>
      </c>
      <c r="K66" s="108">
        <f>Doklady!F14</f>
      </c>
      <c r="L66" s="108">
        <f>IF(A66&lt;&gt;"",INDEX('FP'!H:H,Doklady!B$2+(ROW()-52)),"")</f>
      </c>
      <c r="M66" s="108">
        <f t="shared" si="3"/>
      </c>
    </row>
    <row r="67" spans="1:13" ht="12" customHeight="1">
      <c r="A67" s="129">
        <f>Doklady!D15</f>
      </c>
      <c r="B67" s="153">
        <f>Doklady!H15</f>
      </c>
      <c r="C67" s="130">
        <f>IF(A67&lt;&gt;"",INDEX('FP'!D:D,Doklady!B$2+(ROW()-53)),"")</f>
      </c>
      <c r="D67" s="130">
        <f>IF(A67&lt;&gt;"",Doklady!I15-Doklady!J15,"")</f>
      </c>
      <c r="E67" s="130">
        <f>IF(A67&lt;&gt;"",MIN(D67,C67)*Doklady!C15/(1-Doklady!C15),"")</f>
      </c>
      <c r="F67" s="137">
        <f>IF(A67&lt;&gt;"",Doklady!J15,"")</f>
      </c>
      <c r="G67" s="130">
        <f t="shared" si="0"/>
        <v>0</v>
      </c>
      <c r="H67" s="137"/>
      <c r="I67" s="130">
        <f t="shared" si="1"/>
        <v>0</v>
      </c>
      <c r="J67" s="107">
        <f t="shared" si="4"/>
      </c>
      <c r="K67" s="108">
        <f>Doklady!F15</f>
      </c>
      <c r="L67" s="108">
        <f>IF(A67&lt;&gt;"",INDEX('FP'!H:H,Doklady!B$2+(ROW()-52)),"")</f>
      </c>
      <c r="M67" s="108">
        <f t="shared" si="3"/>
      </c>
    </row>
    <row r="68" spans="1:13" ht="12" customHeight="1">
      <c r="A68" s="129">
        <f>Doklady!D16</f>
      </c>
      <c r="B68" s="153">
        <f>Doklady!H16</f>
      </c>
      <c r="C68" s="130">
        <f>IF(A68&lt;&gt;"",INDEX('FP'!D:D,Doklady!B$2+(ROW()-53)),"")</f>
      </c>
      <c r="D68" s="130">
        <f>IF(A68&lt;&gt;"",Doklady!I16-Doklady!J16,"")</f>
      </c>
      <c r="E68" s="130">
        <f>IF(A68&lt;&gt;"",MIN(D68,C68)*Doklady!C16/(1-Doklady!C16),"")</f>
      </c>
      <c r="F68" s="137">
        <f>IF(A68&lt;&gt;"",Doklady!J16,"")</f>
      </c>
      <c r="G68" s="130">
        <f t="shared" si="0"/>
        <v>0</v>
      </c>
      <c r="H68" s="137"/>
      <c r="I68" s="130">
        <f t="shared" si="1"/>
        <v>0</v>
      </c>
      <c r="J68" s="107">
        <f t="shared" si="4"/>
      </c>
      <c r="K68" s="108">
        <f>Doklady!F16</f>
      </c>
      <c r="L68" s="108">
        <f>IF(A68&lt;&gt;"",INDEX('FP'!H:H,Doklady!B$2+(ROW()-52)),"")</f>
      </c>
      <c r="M68" s="108">
        <f t="shared" si="3"/>
      </c>
    </row>
    <row r="69" spans="1:13" ht="12" customHeight="1">
      <c r="A69" s="129">
        <f>Doklady!D17</f>
      </c>
      <c r="B69" s="153">
        <f>Doklady!H17</f>
      </c>
      <c r="C69" s="130">
        <f>IF(A69&lt;&gt;"",INDEX('FP'!D:D,Doklady!B$2+(ROW()-53)),"")</f>
      </c>
      <c r="D69" s="130">
        <f>IF(A69&lt;&gt;"",Doklady!I17-Doklady!J17,"")</f>
      </c>
      <c r="E69" s="130">
        <f>IF(A69&lt;&gt;"",MIN(D69,C69)*Doklady!C17/(1-Doklady!C17),"")</f>
      </c>
      <c r="F69" s="137">
        <f>IF(A69&lt;&gt;"",Doklady!J17,"")</f>
      </c>
      <c r="G69" s="130">
        <f t="shared" si="0"/>
        <v>0</v>
      </c>
      <c r="H69" s="137"/>
      <c r="I69" s="130">
        <f t="shared" si="1"/>
        <v>0</v>
      </c>
      <c r="J69" s="107">
        <f t="shared" si="4"/>
      </c>
      <c r="K69" s="108">
        <f>Doklady!F17</f>
      </c>
      <c r="L69" s="108">
        <f>IF(A69&lt;&gt;"",INDEX('FP'!H:H,Doklady!B$2+(ROW()-52)),"")</f>
      </c>
      <c r="M69" s="108">
        <f t="shared" si="3"/>
      </c>
    </row>
    <row r="70" spans="1:13" ht="12" customHeight="1">
      <c r="A70" s="129">
        <f>Doklady!D18</f>
      </c>
      <c r="B70" s="153">
        <f>Doklady!H18</f>
      </c>
      <c r="C70" s="130">
        <f>IF(A70&lt;&gt;"",INDEX('FP'!D:D,Doklady!B$2+(ROW()-53)),"")</f>
      </c>
      <c r="D70" s="130">
        <f>IF(A70&lt;&gt;"",Doklady!I18-Doklady!J18,"")</f>
      </c>
      <c r="E70" s="130">
        <f>IF(A70&lt;&gt;"",MIN(D70,C70)*Doklady!C18/(1-Doklady!C18),"")</f>
      </c>
      <c r="F70" s="137">
        <f>IF(A70&lt;&gt;"",Doklady!J18,"")</f>
      </c>
      <c r="G70" s="130">
        <f t="shared" si="0"/>
        <v>0</v>
      </c>
      <c r="H70" s="137"/>
      <c r="I70" s="130">
        <f t="shared" si="1"/>
        <v>0</v>
      </c>
      <c r="J70" s="107">
        <f t="shared" si="4"/>
      </c>
      <c r="K70" s="108">
        <f>Doklady!F18</f>
      </c>
      <c r="L70" s="108">
        <f>IF(A70&lt;&gt;"",INDEX('FP'!H:H,Doklady!B$2+(ROW()-52)),"")</f>
      </c>
      <c r="M70" s="108">
        <f t="shared" si="3"/>
      </c>
    </row>
    <row r="71" spans="1:13" ht="12" customHeight="1">
      <c r="A71" s="129">
        <f>Doklady!D19</f>
      </c>
      <c r="B71" s="153">
        <f>Doklady!H19</f>
      </c>
      <c r="C71" s="130">
        <f>IF(A71&lt;&gt;"",INDEX('FP'!D:D,Doklady!B$2+(ROW()-53)),"")</f>
      </c>
      <c r="D71" s="130">
        <f>IF(A71&lt;&gt;"",Doklady!I19-Doklady!J19,"")</f>
      </c>
      <c r="E71" s="130">
        <f>IF(A71&lt;&gt;"",MIN(D71,C71)*Doklady!C19/(1-Doklady!C19),"")</f>
      </c>
      <c r="F71" s="137">
        <f>IF(A71&lt;&gt;"",Doklady!J19,"")</f>
      </c>
      <c r="G71" s="130">
        <f t="shared" si="0"/>
        <v>0</v>
      </c>
      <c r="H71" s="137"/>
      <c r="I71" s="130">
        <f t="shared" si="1"/>
        <v>0</v>
      </c>
      <c r="J71" s="107">
        <f t="shared" si="4"/>
      </c>
      <c r="K71" s="108">
        <f>Doklady!F19</f>
      </c>
      <c r="L71" s="108">
        <f>IF(A71&lt;&gt;"",INDEX('FP'!H:H,Doklady!B$2+(ROW()-52)),"")</f>
      </c>
      <c r="M71" s="108">
        <f t="shared" si="3"/>
      </c>
    </row>
    <row r="72" spans="1:13" ht="9.75">
      <c r="A72" s="129">
        <f>Doklady!D20</f>
      </c>
      <c r="B72" s="153">
        <f>Doklady!H20</f>
      </c>
      <c r="C72" s="130">
        <f>IF(A72&lt;&gt;"",INDEX('FP'!D:D,Doklady!B$2+(ROW()-53)),"")</f>
      </c>
      <c r="D72" s="130">
        <f>IF(A72&lt;&gt;"",Doklady!I20-Doklady!J20,"")</f>
      </c>
      <c r="E72" s="130">
        <f>IF(A72&lt;&gt;"",MIN(D72,C72)*Doklady!C20/(1-Doklady!C20),"")</f>
      </c>
      <c r="F72" s="137">
        <f>IF(A72&lt;&gt;"",Doklady!J20,"")</f>
      </c>
      <c r="G72" s="130">
        <f t="shared" si="0"/>
        <v>0</v>
      </c>
      <c r="H72" s="137"/>
      <c r="I72" s="130">
        <f t="shared" si="1"/>
        <v>0</v>
      </c>
      <c r="J72" s="107">
        <f t="shared" si="4"/>
      </c>
      <c r="K72" s="108">
        <f>Doklady!F20</f>
      </c>
      <c r="L72" s="108">
        <f>IF(A72&lt;&gt;"",INDEX('FP'!H:H,Doklady!B$2+(ROW()-52)),"")</f>
      </c>
      <c r="M72" s="108">
        <f t="shared" si="3"/>
      </c>
    </row>
    <row r="73" spans="1:13" ht="9.75">
      <c r="A73" s="129">
        <f>Doklady!D21</f>
      </c>
      <c r="B73" s="153">
        <f>Doklady!H21</f>
      </c>
      <c r="C73" s="130">
        <f>IF(A73&lt;&gt;"",INDEX('FP'!D:D,Doklady!B$2+(ROW()-53)),"")</f>
      </c>
      <c r="D73" s="130">
        <f>IF(A73&lt;&gt;"",Doklady!I21-Doklady!J21,"")</f>
      </c>
      <c r="E73" s="130">
        <f>IF(A73&lt;&gt;"",MIN(D73,C73)*Doklady!C21/(1-Doklady!C21),"")</f>
      </c>
      <c r="F73" s="137">
        <f>IF(A73&lt;&gt;"",Doklady!J21,"")</f>
      </c>
      <c r="G73" s="130">
        <f t="shared" si="0"/>
        <v>0</v>
      </c>
      <c r="H73" s="137"/>
      <c r="I73" s="130">
        <f t="shared" si="1"/>
        <v>0</v>
      </c>
      <c r="J73" s="107">
        <f t="shared" si="4"/>
      </c>
      <c r="K73" s="108">
        <f>Doklady!F21</f>
      </c>
      <c r="L73" s="108">
        <f>IF(A73&lt;&gt;"",INDEX('FP'!H:H,Doklady!B$2+(ROW()-52)),"")</f>
      </c>
      <c r="M73" s="108">
        <f t="shared" si="3"/>
      </c>
    </row>
    <row r="74" spans="1:13" ht="12" customHeight="1">
      <c r="A74" s="129">
        <f>Doklady!D22</f>
      </c>
      <c r="B74" s="153">
        <f>Doklady!H22</f>
      </c>
      <c r="C74" s="130">
        <f>IF(A74&lt;&gt;"",INDEX('FP'!D:D,Doklady!B$2+(ROW()-53)),"")</f>
      </c>
      <c r="D74" s="130">
        <f>IF(A74&lt;&gt;"",Doklady!I22-Doklady!J22,"")</f>
      </c>
      <c r="E74" s="130">
        <f>IF(A74&lt;&gt;"",MIN(D74,C74)*Doklady!C22/(1-Doklady!C22),"")</f>
      </c>
      <c r="F74" s="137">
        <f>IF(A74&lt;&gt;"",Doklady!J22,"")</f>
      </c>
      <c r="G74" s="130">
        <f t="shared" si="0"/>
        <v>0</v>
      </c>
      <c r="H74" s="137"/>
      <c r="I74" s="130">
        <f t="shared" si="1"/>
        <v>0</v>
      </c>
      <c r="J74" s="107">
        <f t="shared" si="4"/>
      </c>
      <c r="K74" s="108">
        <f>Doklady!F22</f>
      </c>
      <c r="L74" s="108">
        <f>IF(A74&lt;&gt;"",INDEX('FP'!H:H,Doklady!B$2+(ROW()-52)),"")</f>
      </c>
      <c r="M74" s="108">
        <f t="shared" si="3"/>
      </c>
    </row>
    <row r="75" spans="1:13" ht="12" customHeight="1">
      <c r="A75" s="129">
        <f>Doklady!D23</f>
      </c>
      <c r="B75" s="153">
        <f>Doklady!H23</f>
      </c>
      <c r="C75" s="130">
        <f>IF(A75&lt;&gt;"",INDEX('FP'!D:D,Doklady!B$2+(ROW()-53)),"")</f>
      </c>
      <c r="D75" s="130">
        <f>IF(A75&lt;&gt;"",Doklady!I23-Doklady!J23,"")</f>
      </c>
      <c r="E75" s="130">
        <f>IF(A75&lt;&gt;"",MIN(D75,C75)*Doklady!C23/(1-Doklady!C23),"")</f>
      </c>
      <c r="F75" s="137">
        <f>IF(A75&lt;&gt;"",Doklady!J23,"")</f>
      </c>
      <c r="G75" s="130">
        <f t="shared" si="0"/>
        <v>0</v>
      </c>
      <c r="H75" s="137"/>
      <c r="I75" s="130">
        <f t="shared" si="1"/>
        <v>0</v>
      </c>
      <c r="J75" s="107">
        <f t="shared" si="4"/>
      </c>
      <c r="K75" s="108">
        <f>Doklady!F23</f>
      </c>
      <c r="L75" s="108">
        <f>IF(A75&lt;&gt;"",INDEX('FP'!H:H,Doklady!B$2+(ROW()-52)),"")</f>
      </c>
      <c r="M75" s="108">
        <f t="shared" si="3"/>
      </c>
    </row>
    <row r="76" spans="1:13" ht="12" customHeight="1">
      <c r="A76" s="129">
        <f>Doklady!D24</f>
      </c>
      <c r="B76" s="153">
        <f>Doklady!H24</f>
      </c>
      <c r="C76" s="130">
        <f>IF(A76&lt;&gt;"",INDEX('FP'!D:D,Doklady!B$2+(ROW()-53)),"")</f>
      </c>
      <c r="D76" s="130">
        <f>IF(A76&lt;&gt;"",Doklady!I24-Doklady!J24,"")</f>
      </c>
      <c r="E76" s="130">
        <f>IF(A76&lt;&gt;"",MIN(D76,C76)*Doklady!C24/(1-Doklady!C24),"")</f>
      </c>
      <c r="F76" s="137">
        <f>IF(A76&lt;&gt;"",Doklady!J24,"")</f>
      </c>
      <c r="G76" s="130">
        <f t="shared" si="0"/>
        <v>0</v>
      </c>
      <c r="H76" s="137"/>
      <c r="I76" s="130">
        <f t="shared" si="1"/>
        <v>0</v>
      </c>
      <c r="J76" s="107">
        <f t="shared" si="4"/>
      </c>
      <c r="K76" s="108">
        <f>Doklady!F24</f>
      </c>
      <c r="L76" s="108">
        <f>IF(A76&lt;&gt;"",INDEX('FP'!H:H,Doklady!B$2+(ROW()-52)),"")</f>
      </c>
      <c r="M76" s="108">
        <f t="shared" si="3"/>
      </c>
    </row>
    <row r="77" spans="1:13" ht="12" customHeight="1">
      <c r="A77" s="129">
        <f>Doklady!D25</f>
      </c>
      <c r="B77" s="153">
        <f>Doklady!H25</f>
      </c>
      <c r="C77" s="130">
        <f>IF(A77&lt;&gt;"",INDEX('FP'!D:D,Doklady!B$2+(ROW()-53)),"")</f>
      </c>
      <c r="D77" s="130">
        <f>IF(A77&lt;&gt;"",Doklady!I25-Doklady!J25,"")</f>
      </c>
      <c r="E77" s="130">
        <f>IF(A77&lt;&gt;"",MIN(D77,C77)*Doklady!C25/(1-Doklady!C25),"")</f>
      </c>
      <c r="F77" s="137">
        <f>IF(A77&lt;&gt;"",Doklady!J25,"")</f>
      </c>
      <c r="G77" s="130">
        <f t="shared" si="0"/>
        <v>0</v>
      </c>
      <c r="H77" s="137"/>
      <c r="I77" s="130">
        <f t="shared" si="1"/>
        <v>0</v>
      </c>
      <c r="J77" s="107">
        <f t="shared" si="4"/>
      </c>
      <c r="K77" s="108">
        <f>Doklady!F25</f>
      </c>
      <c r="L77" s="108">
        <f>IF(A77&lt;&gt;"",INDEX('FP'!H:H,Doklady!B$2+(ROW()-52)),"")</f>
      </c>
      <c r="M77" s="108">
        <f t="shared" si="3"/>
      </c>
    </row>
    <row r="78" spans="1:13" ht="12" customHeight="1">
      <c r="A78" s="129">
        <f>Doklady!D26</f>
      </c>
      <c r="B78" s="153">
        <f>Doklady!H26</f>
      </c>
      <c r="C78" s="130">
        <f>IF(A78&lt;&gt;"",INDEX('FP'!D:D,Doklady!B$2+(ROW()-53)),"")</f>
      </c>
      <c r="D78" s="130">
        <f>IF(A78&lt;&gt;"",Doklady!I26-Doklady!J26,"")</f>
      </c>
      <c r="E78" s="130">
        <f>IF(A78&lt;&gt;"",MIN(D78,C78)*Doklady!C26/(1-Doklady!C26),"")</f>
      </c>
      <c r="F78" s="137">
        <f>IF(A78&lt;&gt;"",Doklady!J26,"")</f>
      </c>
      <c r="G78" s="130">
        <f t="shared" si="0"/>
        <v>0</v>
      </c>
      <c r="H78" s="137"/>
      <c r="I78" s="130">
        <f t="shared" si="1"/>
        <v>0</v>
      </c>
      <c r="J78" s="107">
        <f t="shared" si="4"/>
      </c>
      <c r="K78" s="108">
        <f>Doklady!F26</f>
      </c>
      <c r="L78" s="108">
        <f>IF(A78&lt;&gt;"",INDEX('FP'!H:H,Doklady!B$2+(ROW()-52)),"")</f>
      </c>
      <c r="M78" s="108">
        <f t="shared" si="3"/>
      </c>
    </row>
    <row r="79" spans="1:13" ht="12" customHeight="1">
      <c r="A79" s="129">
        <f>Doklady!D27</f>
      </c>
      <c r="B79" s="153">
        <f>Doklady!H27</f>
      </c>
      <c r="C79" s="130">
        <f>IF(A79&lt;&gt;"",INDEX('FP'!D:D,Doklady!B$2+(ROW()-53)),"")</f>
      </c>
      <c r="D79" s="130">
        <f>IF(A79&lt;&gt;"",Doklady!I27-Doklady!J27,"")</f>
      </c>
      <c r="E79" s="130">
        <f>IF(A79&lt;&gt;"",MIN(D79,C79)*Doklady!C27/(1-Doklady!C27),"")</f>
      </c>
      <c r="F79" s="137">
        <f>IF(A79&lt;&gt;"",Doklady!J27,"")</f>
      </c>
      <c r="G79" s="130">
        <f t="shared" si="0"/>
        <v>0</v>
      </c>
      <c r="H79" s="137"/>
      <c r="I79" s="130">
        <f t="shared" si="1"/>
        <v>0</v>
      </c>
      <c r="J79" s="107">
        <f t="shared" si="4"/>
      </c>
      <c r="K79" s="108">
        <f>Doklady!F27</f>
      </c>
      <c r="L79" s="108">
        <f>IF(A79&lt;&gt;"",INDEX('FP'!H:H,Doklady!B$2+(ROW()-52)),"")</f>
      </c>
      <c r="M79" s="108">
        <f t="shared" si="3"/>
      </c>
    </row>
    <row r="80" spans="1:13" ht="12" customHeight="1">
      <c r="A80" s="129">
        <f>Doklady!D28</f>
      </c>
      <c r="B80" s="153">
        <f>Doklady!H28</f>
      </c>
      <c r="C80" s="130">
        <f>IF(A80&lt;&gt;"",INDEX('FP'!D:D,Doklady!B$2+(ROW()-53)),"")</f>
      </c>
      <c r="D80" s="130">
        <f>IF(A80&lt;&gt;"",Doklady!I28-Doklady!J28,"")</f>
      </c>
      <c r="E80" s="130">
        <f>IF(A80&lt;&gt;"",MIN(D80,C80)*Doklady!C28/(1-Doklady!C28),"")</f>
      </c>
      <c r="F80" s="137">
        <f>IF(A80&lt;&gt;"",Doklady!J28,"")</f>
      </c>
      <c r="G80" s="130">
        <f t="shared" si="0"/>
        <v>0</v>
      </c>
      <c r="H80" s="137"/>
      <c r="I80" s="130">
        <f t="shared" si="1"/>
        <v>0</v>
      </c>
      <c r="J80" s="107">
        <f t="shared" si="4"/>
      </c>
      <c r="K80" s="108">
        <f>Doklady!F28</f>
      </c>
      <c r="L80" s="108">
        <f>IF(A80&lt;&gt;"",INDEX('FP'!H:H,Doklady!B$2+(ROW()-52)),"")</f>
      </c>
      <c r="M80" s="108">
        <f t="shared" si="3"/>
      </c>
    </row>
    <row r="81" spans="1:13" ht="12" customHeight="1">
      <c r="A81" s="129">
        <f>Doklady!D29</f>
      </c>
      <c r="B81" s="153">
        <f>Doklady!H29</f>
      </c>
      <c r="C81" s="130">
        <f>IF(A81&lt;&gt;"",INDEX('FP'!D:D,Doklady!B$2+(ROW()-53)),"")</f>
      </c>
      <c r="D81" s="130">
        <f>IF(A81&lt;&gt;"",Doklady!I29-Doklady!J29,"")</f>
      </c>
      <c r="E81" s="130">
        <f>IF(A81&lt;&gt;"",MIN(D81,C81)*Doklady!C29/(1-Doklady!C29),"")</f>
      </c>
      <c r="F81" s="137">
        <f>IF(A81&lt;&gt;"",Doklady!J29,"")</f>
      </c>
      <c r="G81" s="130">
        <f t="shared" si="0"/>
        <v>0</v>
      </c>
      <c r="H81" s="137"/>
      <c r="I81" s="130">
        <f t="shared" si="1"/>
        <v>0</v>
      </c>
      <c r="J81" s="107">
        <f t="shared" si="4"/>
      </c>
      <c r="K81" s="108">
        <f>Doklady!F29</f>
      </c>
      <c r="L81" s="108">
        <f>IF(A81&lt;&gt;"",INDEX('FP'!H:H,Doklady!B$2+(ROW()-52)),"")</f>
      </c>
      <c r="M81" s="108">
        <f t="shared" si="3"/>
      </c>
    </row>
    <row r="82" spans="1:13" ht="12" customHeight="1">
      <c r="A82" s="129">
        <f>Doklady!D30</f>
      </c>
      <c r="B82" s="153">
        <f>Doklady!H30</f>
      </c>
      <c r="C82" s="130">
        <f>IF(A82&lt;&gt;"",INDEX('FP'!D:D,Doklady!B$2+(ROW()-53)),"")</f>
      </c>
      <c r="D82" s="130">
        <f>IF(A82&lt;&gt;"",Doklady!I30-Doklady!J30,"")</f>
      </c>
      <c r="E82" s="130">
        <f>IF(A82&lt;&gt;"",MIN(D82,C82)*Doklady!C30/(1-Doklady!C30),"")</f>
      </c>
      <c r="F82" s="137">
        <f>IF(A82&lt;&gt;"",Doklady!J30,"")</f>
      </c>
      <c r="G82" s="130">
        <f t="shared" si="0"/>
        <v>0</v>
      </c>
      <c r="H82" s="137"/>
      <c r="I82" s="130">
        <f t="shared" si="1"/>
        <v>0</v>
      </c>
      <c r="J82" s="107">
        <f t="shared" si="4"/>
      </c>
      <c r="K82" s="108">
        <f>Doklady!F30</f>
      </c>
      <c r="L82" s="108">
        <f>IF(A82&lt;&gt;"",INDEX('FP'!H:H,Doklady!B$2+(ROW()-52)),"")</f>
      </c>
      <c r="M82" s="108">
        <f t="shared" si="3"/>
      </c>
    </row>
    <row r="83" spans="1:13" ht="12" customHeight="1">
      <c r="A83" s="129">
        <f>Doklady!D31</f>
      </c>
      <c r="B83" s="153">
        <f>Doklady!H31</f>
      </c>
      <c r="C83" s="130">
        <f>IF(A83&lt;&gt;"",INDEX('FP'!D:D,Doklady!B$2+(ROW()-53)),"")</f>
      </c>
      <c r="D83" s="130">
        <f>IF(A83&lt;&gt;"",Doklady!I31-Doklady!J31,"")</f>
      </c>
      <c r="E83" s="130">
        <f>IF(A83&lt;&gt;"",MIN(D83,C83)*Doklady!C31/(1-Doklady!C31),"")</f>
      </c>
      <c r="F83" s="137">
        <f>IF(A83&lt;&gt;"",Doklady!J31,"")</f>
      </c>
      <c r="G83" s="130">
        <f t="shared" si="0"/>
        <v>0</v>
      </c>
      <c r="H83" s="137"/>
      <c r="I83" s="130">
        <f t="shared" si="1"/>
        <v>0</v>
      </c>
      <c r="J83" s="107">
        <f t="shared" si="4"/>
      </c>
      <c r="K83" s="108">
        <f>Doklady!F31</f>
      </c>
      <c r="L83" s="108">
        <f>IF(A83&lt;&gt;"",INDEX('FP'!H:H,Doklady!B$2+(ROW()-52)),"")</f>
      </c>
      <c r="M83" s="108">
        <f t="shared" si="3"/>
      </c>
    </row>
    <row r="84" spans="1:13" ht="12" customHeight="1">
      <c r="A84" s="129">
        <f>Doklady!D32</f>
      </c>
      <c r="B84" s="153">
        <f>Doklady!H32</f>
      </c>
      <c r="C84" s="130">
        <f>IF(A84&lt;&gt;"",INDEX('FP'!D:D,Doklady!B$2+(ROW()-53)),"")</f>
      </c>
      <c r="D84" s="130">
        <f>IF(A84&lt;&gt;"",Doklady!I32-Doklady!J32,"")</f>
      </c>
      <c r="E84" s="130">
        <f>IF(A84&lt;&gt;"",MIN(D84,C84)*Doklady!C32/(1-Doklady!C32),"")</f>
      </c>
      <c r="F84" s="137">
        <f>IF(A84&lt;&gt;"",Doklady!J32,"")</f>
      </c>
      <c r="G84" s="130">
        <f t="shared" si="0"/>
        <v>0</v>
      </c>
      <c r="H84" s="137"/>
      <c r="I84" s="130">
        <f t="shared" si="1"/>
        <v>0</v>
      </c>
      <c r="J84" s="107">
        <f t="shared" si="4"/>
      </c>
      <c r="K84" s="108">
        <f>Doklady!F32</f>
      </c>
      <c r="L84" s="108">
        <f>IF(A84&lt;&gt;"",INDEX('FP'!H:H,Doklady!B$2+(ROW()-52)),"")</f>
      </c>
      <c r="M84" s="108">
        <f t="shared" si="3"/>
      </c>
    </row>
    <row r="85" spans="1:13" ht="12" customHeight="1">
      <c r="A85" s="129">
        <f>Doklady!D33</f>
      </c>
      <c r="B85" s="153">
        <f>Doklady!H33</f>
      </c>
      <c r="C85" s="130">
        <f>IF(A85&lt;&gt;"",INDEX('FP'!D:D,Doklady!B$2+(ROW()-53)),"")</f>
      </c>
      <c r="D85" s="130">
        <f>IF(A85&lt;&gt;"",Doklady!I33-Doklady!J33,"")</f>
      </c>
      <c r="E85" s="130">
        <f>IF(A85&lt;&gt;"",MIN(D85,C85)*Doklady!C33/(1-Doklady!C33),"")</f>
      </c>
      <c r="F85" s="137">
        <f>IF(A85&lt;&gt;"",Doklady!J33,"")</f>
      </c>
      <c r="G85" s="130">
        <f t="shared" si="0"/>
        <v>0</v>
      </c>
      <c r="H85" s="137"/>
      <c r="I85" s="130">
        <f t="shared" si="1"/>
        <v>0</v>
      </c>
      <c r="J85" s="107">
        <f t="shared" si="4"/>
      </c>
      <c r="K85" s="108">
        <f>Doklady!F33</f>
      </c>
      <c r="L85" s="108">
        <f>IF(A85&lt;&gt;"",INDEX('FP'!H:H,Doklady!B$2+(ROW()-52)),"")</f>
      </c>
      <c r="M85" s="108">
        <f t="shared" si="3"/>
      </c>
    </row>
    <row r="86" spans="1:13" ht="12" customHeight="1">
      <c r="A86" s="129">
        <f>Doklady!D34</f>
      </c>
      <c r="B86" s="153">
        <f>Doklady!H34</f>
      </c>
      <c r="C86" s="130">
        <f>IF(A86&lt;&gt;"",INDEX('FP'!D:D,Doklady!B$2+(ROW()-53)),"")</f>
      </c>
      <c r="D86" s="130">
        <f>IF(A86&lt;&gt;"",Doklady!I34-Doklady!J34,"")</f>
      </c>
      <c r="E86" s="130">
        <f>IF(A86&lt;&gt;"",MIN(D86,C86)*Doklady!C34/(1-Doklady!C34),"")</f>
      </c>
      <c r="F86" s="137">
        <f>IF(A86&lt;&gt;"",Doklady!J34,"")</f>
      </c>
      <c r="G86" s="130">
        <f t="shared" si="0"/>
        <v>0</v>
      </c>
      <c r="H86" s="137"/>
      <c r="I86" s="130">
        <f t="shared" si="1"/>
        <v>0</v>
      </c>
      <c r="J86" s="107">
        <f t="shared" si="4"/>
      </c>
      <c r="K86" s="108">
        <f>Doklady!F34</f>
      </c>
      <c r="L86" s="108">
        <f>IF(A86&lt;&gt;"",INDEX('FP'!H:H,Doklady!B$2+(ROW()-52)),"")</f>
      </c>
      <c r="M86" s="108">
        <f t="shared" si="3"/>
      </c>
    </row>
    <row r="87" spans="1:13" ht="12" customHeight="1">
      <c r="A87" s="129">
        <f>Doklady!D35</f>
      </c>
      <c r="B87" s="153">
        <f>Doklady!H35</f>
      </c>
      <c r="C87" s="130">
        <f>IF(A87&lt;&gt;"",INDEX('FP'!D:D,Doklady!B$2+(ROW()-53)),"")</f>
      </c>
      <c r="D87" s="130">
        <f>IF(A87&lt;&gt;"",Doklady!I35-Doklady!J35,"")</f>
      </c>
      <c r="E87" s="130">
        <f>IF(A87&lt;&gt;"",MIN(D87,C87)*Doklady!C35/(1-Doklady!C35),"")</f>
      </c>
      <c r="F87" s="137">
        <f>IF(A87&lt;&gt;"",Doklady!J35,"")</f>
      </c>
      <c r="G87" s="130">
        <f t="shared" si="0"/>
        <v>0</v>
      </c>
      <c r="H87" s="137"/>
      <c r="I87" s="130">
        <f t="shared" si="1"/>
        <v>0</v>
      </c>
      <c r="J87" s="107">
        <f t="shared" si="4"/>
      </c>
      <c r="K87" s="108">
        <f>Doklady!F35</f>
      </c>
      <c r="L87" s="108">
        <f>IF(A87&lt;&gt;"",INDEX('FP'!H:H,Doklady!B$2+(ROW()-52)),"")</f>
      </c>
      <c r="M87" s="108">
        <f t="shared" si="3"/>
      </c>
    </row>
    <row r="88" spans="1:13" ht="12" customHeight="1">
      <c r="A88" s="129">
        <f>Doklady!D36</f>
      </c>
      <c r="B88" s="153">
        <f>Doklady!H36</f>
      </c>
      <c r="C88" s="130">
        <f>IF(A88&lt;&gt;"",INDEX('FP'!D:D,Doklady!B$2+(ROW()-53)),"")</f>
      </c>
      <c r="D88" s="130">
        <f>IF(A88&lt;&gt;"",Doklady!I36-Doklady!J36,"")</f>
      </c>
      <c r="E88" s="130">
        <f>IF(A88&lt;&gt;"",MIN(D88,C88)*Doklady!C36/(1-Doklady!C36),"")</f>
      </c>
      <c r="F88" s="137">
        <f>IF(A88&lt;&gt;"",Doklady!J36,"")</f>
      </c>
      <c r="G88" s="130">
        <f t="shared" si="0"/>
        <v>0</v>
      </c>
      <c r="H88" s="137"/>
      <c r="I88" s="130">
        <f t="shared" si="1"/>
        <v>0</v>
      </c>
      <c r="J88" s="107">
        <f t="shared" si="4"/>
      </c>
      <c r="K88" s="108">
        <f>Doklady!F36</f>
      </c>
      <c r="L88" s="108">
        <f>IF(A88&lt;&gt;"",INDEX('FP'!H:H,Doklady!B$2+(ROW()-52)),"")</f>
      </c>
      <c r="M88" s="108">
        <f t="shared" si="3"/>
      </c>
    </row>
    <row r="89" spans="1:13" ht="12" customHeight="1">
      <c r="A89" s="129">
        <f>Doklady!D37</f>
      </c>
      <c r="B89" s="153">
        <f>Doklady!H37</f>
      </c>
      <c r="C89" s="130">
        <f>IF(A89&lt;&gt;"",INDEX('FP'!D:D,Doklady!B$2+(ROW()-53)),"")</f>
      </c>
      <c r="D89" s="130">
        <f>IF(A89&lt;&gt;"",Doklady!I37-Doklady!J37,"")</f>
      </c>
      <c r="E89" s="130">
        <f>IF(A89&lt;&gt;"",MIN(D89,C89)*Doklady!C37/(1-Doklady!C37),"")</f>
      </c>
      <c r="F89" s="137">
        <f>IF(A89&lt;&gt;"",Doklady!J37,"")</f>
      </c>
      <c r="G89" s="130">
        <f t="shared" si="0"/>
        <v>0</v>
      </c>
      <c r="H89" s="137"/>
      <c r="I89" s="130">
        <f t="shared" si="1"/>
        <v>0</v>
      </c>
      <c r="J89" s="107">
        <f t="shared" si="4"/>
      </c>
      <c r="K89" s="108">
        <f>Doklady!F37</f>
      </c>
      <c r="L89" s="108">
        <f>IF(A89&lt;&gt;"",INDEX('FP'!H:H,Doklady!B$2+(ROW()-52)),"")</f>
      </c>
      <c r="M89" s="108">
        <f t="shared" si="3"/>
      </c>
    </row>
    <row r="90" spans="1:13" ht="12" customHeight="1">
      <c r="A90" s="129">
        <f>Doklady!D38</f>
      </c>
      <c r="B90" s="153">
        <f>Doklady!H38</f>
      </c>
      <c r="C90" s="130">
        <f>IF(A90&lt;&gt;"",INDEX('FP'!D:D,Doklady!B$2+(ROW()-53)),"")</f>
      </c>
      <c r="D90" s="130">
        <f>IF(A90&lt;&gt;"",Doklady!I38-Doklady!J38,"")</f>
      </c>
      <c r="E90" s="130">
        <f>IF(A90&lt;&gt;"",MIN(D90,C90)*Doklady!C38/(1-Doklady!C38),"")</f>
      </c>
      <c r="F90" s="137">
        <f>IF(A90&lt;&gt;"",Doklady!J38,"")</f>
      </c>
      <c r="G90" s="130">
        <f t="shared" si="0"/>
        <v>0</v>
      </c>
      <c r="H90" s="137"/>
      <c r="I90" s="130">
        <f t="shared" si="1"/>
        <v>0</v>
      </c>
      <c r="J90" s="107">
        <f t="shared" si="4"/>
      </c>
      <c r="K90" s="108">
        <f>Doklady!F38</f>
      </c>
      <c r="L90" s="108">
        <f>IF(A90&lt;&gt;"",INDEX('FP'!H:H,Doklady!B$2+(ROW()-52)),"")</f>
      </c>
      <c r="M90" s="108">
        <f t="shared" si="3"/>
      </c>
    </row>
    <row r="91" spans="1:13" ht="12" customHeight="1">
      <c r="A91" s="129">
        <f>Doklady!D39</f>
      </c>
      <c r="B91" s="153">
        <f>Doklady!H39</f>
      </c>
      <c r="C91" s="130">
        <f>IF(A91&lt;&gt;"",INDEX('FP'!D:D,Doklady!B$2+(ROW()-53)),"")</f>
      </c>
      <c r="D91" s="130">
        <f>IF(A91&lt;&gt;"",Doklady!I39-Doklady!J39,"")</f>
      </c>
      <c r="E91" s="130">
        <f>IF(A91&lt;&gt;"",MIN(D91,C91)*Doklady!C39/(1-Doklady!C39),"")</f>
      </c>
      <c r="F91" s="137">
        <f>IF(A91&lt;&gt;"",Doklady!J39,"")</f>
      </c>
      <c r="G91" s="130">
        <f t="shared" si="0"/>
        <v>0</v>
      </c>
      <c r="H91" s="137"/>
      <c r="I91" s="130">
        <f t="shared" si="1"/>
        <v>0</v>
      </c>
      <c r="J91" s="107">
        <f t="shared" si="4"/>
      </c>
      <c r="K91" s="108">
        <f>Doklady!F39</f>
      </c>
      <c r="L91" s="108">
        <f>IF(A91&lt;&gt;"",INDEX('FP'!H:H,Doklady!B$2+(ROW()-52)),"")</f>
      </c>
      <c r="M91" s="108">
        <f t="shared" si="3"/>
      </c>
    </row>
    <row r="92" spans="1:13" ht="12" customHeight="1">
      <c r="A92" s="129">
        <f>Doklady!D40</f>
      </c>
      <c r="B92" s="153">
        <f>Doklady!H40</f>
      </c>
      <c r="C92" s="130">
        <f>IF(A92&lt;&gt;"",INDEX('FP'!D:D,Doklady!B$2+(ROW()-53)),"")</f>
      </c>
      <c r="D92" s="130">
        <f>IF(A92&lt;&gt;"",Doklady!I40-Doklady!J40,"")</f>
      </c>
      <c r="E92" s="130">
        <f>IF(A92&lt;&gt;"",MIN(D92,C92)*Doklady!C40/(1-Doklady!C40),"")</f>
      </c>
      <c r="F92" s="137">
        <f>IF(A92&lt;&gt;"",Doklady!J40,"")</f>
      </c>
      <c r="G92" s="130">
        <f t="shared" si="0"/>
        <v>0</v>
      </c>
      <c r="H92" s="137"/>
      <c r="I92" s="130">
        <f t="shared" si="1"/>
        <v>0</v>
      </c>
      <c r="J92" s="107">
        <f t="shared" si="4"/>
      </c>
      <c r="K92" s="108">
        <f>Doklady!F40</f>
      </c>
      <c r="L92" s="108">
        <f>IF(A92&lt;&gt;"",INDEX('FP'!H:H,Doklady!B$2+(ROW()-52)),"")</f>
      </c>
      <c r="M92" s="108">
        <f t="shared" si="3"/>
      </c>
    </row>
    <row r="93" spans="1:13" ht="12" customHeight="1">
      <c r="A93" s="129">
        <f>Doklady!D41</f>
      </c>
      <c r="B93" s="153">
        <f>Doklady!H41</f>
      </c>
      <c r="C93" s="130">
        <f>IF(A93&lt;&gt;"",INDEX('FP'!D:D,Doklady!B$2+(ROW()-53)),"")</f>
      </c>
      <c r="D93" s="130">
        <f>IF(A93&lt;&gt;"",Doklady!I41-Doklady!J41,"")</f>
      </c>
      <c r="E93" s="130">
        <f>IF(A93&lt;&gt;"",MIN(D93,C93)*Doklady!C41/(1-Doklady!C41),"")</f>
      </c>
      <c r="F93" s="137">
        <f>IF(A93&lt;&gt;"",Doklady!J41,"")</f>
      </c>
      <c r="G93" s="130">
        <f t="shared" si="0"/>
        <v>0</v>
      </c>
      <c r="H93" s="137"/>
      <c r="I93" s="130">
        <f t="shared" si="1"/>
        <v>0</v>
      </c>
      <c r="J93" s="107">
        <f t="shared" si="4"/>
      </c>
      <c r="K93" s="108">
        <f>Doklady!F41</f>
      </c>
      <c r="L93" s="108">
        <f>IF(A93&lt;&gt;"",INDEX('FP'!H:H,Doklady!B$2+(ROW()-52)),"")</f>
      </c>
      <c r="M93" s="108">
        <f t="shared" si="3"/>
      </c>
    </row>
    <row r="94" spans="1:13" ht="12" customHeight="1">
      <c r="A94" s="129">
        <f>Doklady!D42</f>
      </c>
      <c r="B94" s="153">
        <f>Doklady!H42</f>
      </c>
      <c r="C94" s="130">
        <f>IF(A94&lt;&gt;"",INDEX('FP'!D:D,Doklady!B$2+(ROW()-53)),"")</f>
      </c>
      <c r="D94" s="130">
        <f>IF(A94&lt;&gt;"",Doklady!I42-Doklady!J42,"")</f>
      </c>
      <c r="E94" s="130">
        <f>IF(A94&lt;&gt;"",MIN(D94,C94)*Doklady!C42/(1-Doklady!C42),"")</f>
      </c>
      <c r="F94" s="137">
        <f>IF(A94&lt;&gt;"",Doklady!J42,"")</f>
      </c>
      <c r="G94" s="130">
        <f t="shared" si="0"/>
        <v>0</v>
      </c>
      <c r="H94" s="137"/>
      <c r="I94" s="130">
        <f t="shared" si="1"/>
        <v>0</v>
      </c>
      <c r="J94" s="107">
        <f t="shared" si="4"/>
      </c>
      <c r="K94" s="108">
        <f>Doklady!F42</f>
      </c>
      <c r="L94" s="108">
        <f>IF(A94&lt;&gt;"",INDEX('FP'!H:H,Doklady!B$2+(ROW()-52)),"")</f>
      </c>
      <c r="M94" s="108">
        <f t="shared" si="3"/>
      </c>
    </row>
    <row r="95" spans="1:13" ht="12" customHeight="1">
      <c r="A95" s="129">
        <f>Doklady!D43</f>
      </c>
      <c r="B95" s="153">
        <f>Doklady!H43</f>
      </c>
      <c r="C95" s="130">
        <f>IF(A95&lt;&gt;"",INDEX('FP'!D:D,Doklady!B$2+(ROW()-53)),"")</f>
      </c>
      <c r="D95" s="130">
        <f>IF(A95&lt;&gt;"",Doklady!I43-Doklady!J43,"")</f>
      </c>
      <c r="E95" s="130">
        <f>IF(A95&lt;&gt;"",MIN(D95,C95)*Doklady!C43/(1-Doklady!C43),"")</f>
      </c>
      <c r="F95" s="137">
        <f>IF(A95&lt;&gt;"",Doklady!J43,"")</f>
      </c>
      <c r="G95" s="130">
        <f t="shared" si="0"/>
        <v>0</v>
      </c>
      <c r="H95" s="137"/>
      <c r="I95" s="130">
        <f t="shared" si="1"/>
        <v>0</v>
      </c>
      <c r="J95" s="107">
        <f t="shared" si="4"/>
      </c>
      <c r="K95" s="108">
        <f>Doklady!F43</f>
      </c>
      <c r="L95" s="108">
        <f>IF(A95&lt;&gt;"",INDEX('FP'!H:H,Doklady!B$2+(ROW()-52)),"")</f>
      </c>
      <c r="M95" s="108">
        <f t="shared" si="3"/>
      </c>
    </row>
    <row r="96" spans="1:13" ht="12" customHeight="1">
      <c r="A96" s="129">
        <f>Doklady!D44</f>
      </c>
      <c r="B96" s="153">
        <f>Doklady!H44</f>
      </c>
      <c r="C96" s="130">
        <f>IF(A96&lt;&gt;"",INDEX('FP'!D:D,Doklady!B$2+(ROW()-53)),"")</f>
      </c>
      <c r="D96" s="130">
        <f>IF(A96&lt;&gt;"",Doklady!I44-Doklady!J44,"")</f>
      </c>
      <c r="E96" s="130">
        <f>IF(A96&lt;&gt;"",MIN(D96,C96)*Doklady!C44/(1-Doklady!C44),"")</f>
      </c>
      <c r="F96" s="137">
        <f>IF(A96&lt;&gt;"",Doklady!J44,"")</f>
      </c>
      <c r="G96" s="130">
        <f t="shared" si="0"/>
        <v>0</v>
      </c>
      <c r="H96" s="137"/>
      <c r="I96" s="130">
        <f t="shared" si="1"/>
        <v>0</v>
      </c>
      <c r="J96" s="107">
        <f t="shared" si="4"/>
      </c>
      <c r="K96" s="108">
        <f>Doklady!F44</f>
      </c>
      <c r="L96" s="108">
        <f>IF(A96&lt;&gt;"",INDEX('FP'!H:H,Doklady!B$2+(ROW()-52)),"")</f>
      </c>
      <c r="M96" s="108">
        <f t="shared" si="3"/>
      </c>
    </row>
    <row r="97" spans="1:13" ht="12" customHeight="1">
      <c r="A97" s="129">
        <f>Doklady!D45</f>
      </c>
      <c r="B97" s="153">
        <f>Doklady!H45</f>
      </c>
      <c r="C97" s="130">
        <f>IF(A97&lt;&gt;"",INDEX('FP'!D:D,Doklady!B$2+(ROW()-53)),"")</f>
      </c>
      <c r="D97" s="130">
        <f>IF(A97&lt;&gt;"",Doklady!I45-Doklady!J45,"")</f>
      </c>
      <c r="E97" s="130">
        <f>IF(A97&lt;&gt;"",MIN(D97,C97)*Doklady!C45/(1-Doklady!C45),"")</f>
      </c>
      <c r="F97" s="137">
        <f>IF(A97&lt;&gt;"",Doklady!J45,"")</f>
      </c>
      <c r="G97" s="130">
        <f t="shared" si="0"/>
        <v>0</v>
      </c>
      <c r="H97" s="137"/>
      <c r="I97" s="130">
        <f t="shared" si="1"/>
        <v>0</v>
      </c>
      <c r="J97" s="107">
        <f t="shared" si="4"/>
      </c>
      <c r="K97" s="108">
        <f>Doklady!F45</f>
      </c>
      <c r="L97" s="108">
        <f>IF(A97&lt;&gt;"",INDEX('FP'!H:H,Doklady!B$2+(ROW()-52)),"")</f>
      </c>
      <c r="M97" s="108">
        <f t="shared" si="3"/>
      </c>
    </row>
    <row r="98" spans="1:13" ht="12" customHeight="1">
      <c r="A98" s="129">
        <f>Doklady!D46</f>
      </c>
      <c r="B98" s="153">
        <f>Doklady!H46</f>
      </c>
      <c r="C98" s="130">
        <f>IF(A98&lt;&gt;"",INDEX('FP'!D:D,Doklady!B$2+(ROW()-53)),"")</f>
      </c>
      <c r="D98" s="130">
        <f>IF(A98&lt;&gt;"",Doklady!I46-Doklady!J46,"")</f>
      </c>
      <c r="E98" s="130">
        <f>IF(A98&lt;&gt;"",MIN(D98,C98)*Doklady!C46/(1-Doklady!C46),"")</f>
      </c>
      <c r="F98" s="137">
        <f>IF(A98&lt;&gt;"",Doklady!J46,"")</f>
      </c>
      <c r="G98" s="130">
        <f t="shared" si="0"/>
        <v>0</v>
      </c>
      <c r="H98" s="137"/>
      <c r="I98" s="130">
        <f t="shared" si="1"/>
        <v>0</v>
      </c>
      <c r="J98" s="107">
        <f t="shared" si="4"/>
      </c>
      <c r="K98" s="108">
        <f>Doklady!F46</f>
      </c>
      <c r="L98" s="108">
        <f>IF(A98&lt;&gt;"",INDEX('FP'!H:H,Doklady!B$2+(ROW()-52)),"")</f>
      </c>
      <c r="M98" s="108">
        <f t="shared" si="3"/>
      </c>
    </row>
    <row r="99" spans="1:13" ht="12" customHeight="1">
      <c r="A99" s="129">
        <f>Doklady!D47</f>
      </c>
      <c r="B99" s="153">
        <f>Doklady!H47</f>
      </c>
      <c r="C99" s="130">
        <f>IF(A99&lt;&gt;"",INDEX('FP'!D:D,Doklady!B$2+(ROW()-53)),"")</f>
      </c>
      <c r="D99" s="130">
        <f>IF(A99&lt;&gt;"",Doklady!I47-Doklady!J47,"")</f>
      </c>
      <c r="E99" s="130">
        <f>IF(A99&lt;&gt;"",MIN(D99,C99)*Doklady!C47/(1-Doklady!C47),"")</f>
      </c>
      <c r="F99" s="137">
        <f>IF(A99&lt;&gt;"",Doklady!J47,"")</f>
      </c>
      <c r="G99" s="130">
        <f t="shared" si="0"/>
        <v>0</v>
      </c>
      <c r="H99" s="137"/>
      <c r="I99" s="130">
        <f t="shared" si="1"/>
        <v>0</v>
      </c>
      <c r="J99" s="107">
        <f t="shared" si="4"/>
      </c>
      <c r="K99" s="108">
        <f>Doklady!F47</f>
      </c>
      <c r="L99" s="108">
        <f>IF(A99&lt;&gt;"",INDEX('FP'!H:H,Doklady!B$2+(ROW()-52)),"")</f>
      </c>
      <c r="M99" s="108">
        <f t="shared" si="3"/>
      </c>
    </row>
    <row r="100" spans="1:13" ht="12" customHeight="1">
      <c r="A100" s="129">
        <f>Doklady!D48</f>
      </c>
      <c r="B100" s="153">
        <f>Doklady!H48</f>
      </c>
      <c r="C100" s="130">
        <f>IF(A100&lt;&gt;"",INDEX('FP'!D:D,Doklady!B$2+(ROW()-53)),"")</f>
      </c>
      <c r="D100" s="130">
        <f>IF(A100&lt;&gt;"",Doklady!I48-Doklady!J48,"")</f>
      </c>
      <c r="E100" s="130">
        <f>IF(A100&lt;&gt;"",MIN(D100,C100)*Doklady!C48/(1-Doklady!C48),"")</f>
      </c>
      <c r="F100" s="137">
        <f>IF(A100&lt;&gt;"",Doklady!J48,"")</f>
      </c>
      <c r="G100" s="130">
        <f t="shared" si="0"/>
        <v>0</v>
      </c>
      <c r="H100" s="137"/>
      <c r="I100" s="130">
        <f t="shared" si="1"/>
        <v>0</v>
      </c>
      <c r="J100" s="107">
        <f t="shared" si="4"/>
      </c>
      <c r="K100" s="108">
        <f>Doklady!F48</f>
      </c>
      <c r="L100" s="108">
        <f>IF(A100&lt;&gt;"",INDEX('FP'!H:H,Doklady!B$2+(ROW()-52)),"")</f>
      </c>
      <c r="M100" s="108">
        <f t="shared" si="3"/>
      </c>
    </row>
    <row r="101" spans="1:13" ht="12" customHeight="1">
      <c r="A101" s="129">
        <f>Doklady!D49</f>
      </c>
      <c r="B101" s="153">
        <f>Doklady!H49</f>
      </c>
      <c r="C101" s="130">
        <f>IF(A101&lt;&gt;"",INDEX('FP'!D:D,Doklady!B$2+(ROW()-53)),"")</f>
      </c>
      <c r="D101" s="130">
        <f>IF(A101&lt;&gt;"",Doklady!I49-Doklady!J49,"")</f>
      </c>
      <c r="E101" s="130">
        <f>IF(A101&lt;&gt;"",MIN(D101,C101)*Doklady!C49/(1-Doklady!C49),"")</f>
      </c>
      <c r="F101" s="137">
        <f>IF(A101&lt;&gt;"",Doklady!J49,"")</f>
      </c>
      <c r="G101" s="130">
        <f t="shared" si="0"/>
        <v>0</v>
      </c>
      <c r="H101" s="137"/>
      <c r="I101" s="130">
        <f t="shared" si="1"/>
        <v>0</v>
      </c>
      <c r="J101" s="107">
        <f t="shared" si="4"/>
      </c>
      <c r="K101" s="108">
        <f>Doklady!F49</f>
      </c>
      <c r="L101" s="108">
        <f>IF(A101&lt;&gt;"",INDEX('FP'!H:H,Doklady!B$2+(ROW()-52)),"")</f>
      </c>
      <c r="M101" s="108">
        <f t="shared" si="3"/>
      </c>
    </row>
    <row r="102" spans="1:13" ht="12" customHeight="1">
      <c r="A102" s="129">
        <f>Doklady!D50</f>
      </c>
      <c r="B102" s="153">
        <f>Doklady!H50</f>
      </c>
      <c r="C102" s="130">
        <f>IF(A102&lt;&gt;"",INDEX('FP'!D:D,Doklady!B$2+(ROW()-53)),"")</f>
      </c>
      <c r="D102" s="130">
        <f>IF(A102&lt;&gt;"",Doklady!I50-Doklady!J50,"")</f>
      </c>
      <c r="E102" s="130">
        <f>IF(A102&lt;&gt;"",MIN(D102,C102)*Doklady!C50/(1-Doklady!C50),"")</f>
      </c>
      <c r="F102" s="137">
        <f>IF(A102&lt;&gt;"",Doklady!J50,"")</f>
      </c>
      <c r="G102" s="130">
        <f t="shared" si="0"/>
        <v>0</v>
      </c>
      <c r="H102" s="137"/>
      <c r="I102" s="130">
        <f t="shared" si="1"/>
        <v>0</v>
      </c>
      <c r="J102" s="107">
        <f t="shared" si="4"/>
      </c>
      <c r="K102" s="108">
        <f>Doklady!F50</f>
      </c>
      <c r="L102" s="108">
        <f>IF(A102&lt;&gt;"",INDEX('FP'!H:H,Doklady!B$2+(ROW()-52)),"")</f>
      </c>
      <c r="M102" s="108">
        <f t="shared" si="3"/>
      </c>
    </row>
    <row r="103" spans="1:13" ht="12" customHeight="1">
      <c r="A103" s="129">
        <f>Doklady!D51</f>
      </c>
      <c r="B103" s="153">
        <f>Doklady!H51</f>
      </c>
      <c r="C103" s="130">
        <f>IF(A103&lt;&gt;"",INDEX('FP'!D:D,Doklady!B$2+(ROW()-53)),"")</f>
      </c>
      <c r="D103" s="130">
        <f>IF(A103&lt;&gt;"",Doklady!I51-Doklady!J51,"")</f>
      </c>
      <c r="E103" s="130">
        <f>IF(A103&lt;&gt;"",MIN(D103,C103)*Doklady!C51/(1-Doklady!C51),"")</f>
      </c>
      <c r="F103" s="137">
        <f>IF(A103&lt;&gt;"",Doklady!J51,"")</f>
      </c>
      <c r="G103" s="130">
        <f t="shared" si="0"/>
        <v>0</v>
      </c>
      <c r="H103" s="137"/>
      <c r="I103" s="130">
        <f t="shared" si="1"/>
        <v>0</v>
      </c>
      <c r="J103" s="107">
        <f t="shared" si="4"/>
      </c>
      <c r="K103" s="108">
        <f>Doklady!F51</f>
      </c>
      <c r="L103" s="108">
        <f>IF(A103&lt;&gt;"",INDEX('FP'!H:H,Doklady!B$2+(ROW()-52)),"")</f>
      </c>
      <c r="M103" s="108">
        <f t="shared" si="3"/>
      </c>
    </row>
    <row r="104" spans="1:13" ht="12" customHeight="1">
      <c r="A104" s="129">
        <f>Doklady!D52</f>
      </c>
      <c r="B104" s="153">
        <f>Doklady!H52</f>
      </c>
      <c r="C104" s="130">
        <f>IF(A104&lt;&gt;"",INDEX('FP'!D:D,Doklady!B$2+(ROW()-53)),"")</f>
      </c>
      <c r="D104" s="130">
        <f>IF(A104&lt;&gt;"",Doklady!I52-Doklady!J52,"")</f>
      </c>
      <c r="E104" s="130">
        <f>IF(A104&lt;&gt;"",MIN(D104,C104)*Doklady!C52/(1-Doklady!C52),"")</f>
      </c>
      <c r="F104" s="137">
        <f>IF(A104&lt;&gt;"",Doklady!J52,"")</f>
      </c>
      <c r="G104" s="130">
        <f t="shared" si="0"/>
        <v>0</v>
      </c>
      <c r="H104" s="137"/>
      <c r="I104" s="130">
        <f t="shared" si="1"/>
        <v>0</v>
      </c>
      <c r="J104" s="107">
        <f t="shared" si="4"/>
      </c>
      <c r="K104" s="108">
        <f>Doklady!F52</f>
      </c>
      <c r="L104" s="108">
        <f>IF(A104&lt;&gt;"",INDEX('FP'!H:H,Doklady!B$2+(ROW()-52)),"")</f>
      </c>
      <c r="M104" s="108">
        <f t="shared" si="3"/>
      </c>
    </row>
    <row r="105" spans="1:13" ht="12" customHeight="1">
      <c r="A105" s="129">
        <f>Doklady!D53</f>
      </c>
      <c r="B105" s="153">
        <f>Doklady!H53</f>
      </c>
      <c r="C105" s="130">
        <f>IF(A105&lt;&gt;"",INDEX('FP'!D:D,Doklady!B$2+(ROW()-53)),"")</f>
      </c>
      <c r="D105" s="130">
        <f>IF(A105&lt;&gt;"",Doklady!I53-Doklady!J53,"")</f>
      </c>
      <c r="E105" s="130">
        <f>IF(A105&lt;&gt;"",MIN(D105,C105)*Doklady!C53/(1-Doklady!C53),"")</f>
      </c>
      <c r="F105" s="137">
        <f>IF(A105&lt;&gt;"",Doklady!J53,"")</f>
      </c>
      <c r="G105" s="130">
        <f t="shared" si="0"/>
        <v>0</v>
      </c>
      <c r="H105" s="137"/>
      <c r="I105" s="130">
        <f t="shared" si="1"/>
        <v>0</v>
      </c>
      <c r="J105" s="107">
        <f t="shared" si="4"/>
      </c>
      <c r="K105" s="108">
        <f>Doklady!F53</f>
      </c>
      <c r="L105" s="108">
        <f>IF(A105&lt;&gt;"",INDEX('FP'!H:H,Doklady!B$2+(ROW()-52)),"")</f>
      </c>
      <c r="M105" s="108">
        <f t="shared" si="3"/>
      </c>
    </row>
    <row r="106" spans="1:13" ht="12" customHeight="1">
      <c r="A106" s="129">
        <f>Doklady!D54</f>
      </c>
      <c r="B106" s="153">
        <f>Doklady!H54</f>
      </c>
      <c r="C106" s="130">
        <f>IF(A106&lt;&gt;"",INDEX('FP'!D:D,Doklady!B$2+(ROW()-53)),"")</f>
      </c>
      <c r="D106" s="130">
        <f>IF(A106&lt;&gt;"",Doklady!I54-Doklady!J54,"")</f>
      </c>
      <c r="E106" s="130">
        <f>IF(A106&lt;&gt;"",MIN(D106,C106)*Doklady!C54/(1-Doklady!C54),"")</f>
      </c>
      <c r="F106" s="137">
        <f>IF(A106&lt;&gt;"",Doklady!J54,"")</f>
      </c>
      <c r="G106" s="130">
        <f t="shared" si="0"/>
        <v>0</v>
      </c>
      <c r="H106" s="137"/>
      <c r="I106" s="130">
        <f t="shared" si="1"/>
        <v>0</v>
      </c>
      <c r="J106" s="107">
        <f t="shared" si="4"/>
      </c>
      <c r="K106" s="108">
        <f>Doklady!F54</f>
      </c>
      <c r="L106" s="108">
        <f>IF(A106&lt;&gt;"",INDEX('FP'!H:H,Doklady!B$2+(ROW()-52)),"")</f>
      </c>
      <c r="M106" s="108">
        <f t="shared" si="3"/>
      </c>
    </row>
    <row r="107" spans="1:13" ht="12" customHeight="1">
      <c r="A107" s="129">
        <f>Doklady!D55</f>
      </c>
      <c r="B107" s="153">
        <f>Doklady!H55</f>
      </c>
      <c r="C107" s="130">
        <f>IF(A107&lt;&gt;"",INDEX('FP'!D:D,Doklady!B$2+(ROW()-53)),"")</f>
      </c>
      <c r="D107" s="130">
        <f>IF(A107&lt;&gt;"",Doklady!I55-Doklady!J55,"")</f>
      </c>
      <c r="E107" s="130">
        <f>IF(A107&lt;&gt;"",MIN(D107,C107)*Doklady!C55/(1-Doklady!C55),"")</f>
      </c>
      <c r="F107" s="137">
        <f>IF(A107&lt;&gt;"",Doklady!J55,"")</f>
      </c>
      <c r="G107" s="130">
        <f t="shared" si="0"/>
        <v>0</v>
      </c>
      <c r="H107" s="137"/>
      <c r="I107" s="130">
        <f t="shared" si="1"/>
        <v>0</v>
      </c>
      <c r="J107" s="107">
        <f t="shared" si="4"/>
      </c>
      <c r="K107" s="108">
        <f>Doklady!F55</f>
      </c>
      <c r="L107" s="108">
        <f>IF(A107&lt;&gt;"",INDEX('FP'!H:H,Doklady!B$2+(ROW()-52)),"")</f>
      </c>
      <c r="M107" s="108">
        <f t="shared" si="3"/>
      </c>
    </row>
    <row r="108" spans="1:13" ht="12" customHeight="1">
      <c r="A108" s="129">
        <f>Doklady!D56</f>
      </c>
      <c r="B108" s="153">
        <f>Doklady!H56</f>
      </c>
      <c r="C108" s="130">
        <f>IF(A108&lt;&gt;"",INDEX('FP'!D:D,Doklady!B$2+(ROW()-53)),"")</f>
      </c>
      <c r="D108" s="130">
        <f>IF(A108&lt;&gt;"",Doklady!I56-Doklady!J56,"")</f>
      </c>
      <c r="E108" s="130">
        <f>IF(A108&lt;&gt;"",MIN(D108,C108)*Doklady!C56/(1-Doklady!C56),"")</f>
      </c>
      <c r="F108" s="137">
        <f>IF(A108&lt;&gt;"",Doklady!J56,"")</f>
      </c>
      <c r="G108" s="130">
        <f t="shared" si="0"/>
        <v>0</v>
      </c>
      <c r="H108" s="137"/>
      <c r="I108" s="130">
        <f t="shared" si="1"/>
        <v>0</v>
      </c>
      <c r="J108" s="107">
        <f t="shared" si="4"/>
      </c>
      <c r="K108" s="108">
        <f>Doklady!F56</f>
      </c>
      <c r="L108" s="108">
        <f>IF(A108&lt;&gt;"",INDEX('FP'!H:H,Doklady!B$2+(ROW()-52)),"")</f>
      </c>
      <c r="M108" s="108">
        <f t="shared" si="3"/>
      </c>
    </row>
    <row r="109" spans="1:13" ht="12" customHeight="1">
      <c r="A109" s="129">
        <f>Doklady!D57</f>
      </c>
      <c r="B109" s="153">
        <f>Doklady!H57</f>
      </c>
      <c r="C109" s="130">
        <f>IF(A109&lt;&gt;"",INDEX('FP'!D:D,Doklady!B$2+(ROW()-53)),"")</f>
      </c>
      <c r="D109" s="130">
        <f>IF(A109&lt;&gt;"",Doklady!I57-Doklady!J57,"")</f>
      </c>
      <c r="E109" s="130">
        <f>IF(A109&lt;&gt;"",MIN(D109,C109)*Doklady!C57/(1-Doklady!C57),"")</f>
      </c>
      <c r="F109" s="137">
        <f>IF(A109&lt;&gt;"",Doklady!J57,"")</f>
      </c>
      <c r="G109" s="130">
        <f t="shared" si="0"/>
        <v>0</v>
      </c>
      <c r="H109" s="137"/>
      <c r="I109" s="130">
        <f t="shared" si="1"/>
        <v>0</v>
      </c>
      <c r="J109" s="107">
        <f t="shared" si="4"/>
      </c>
      <c r="K109" s="108">
        <f>Doklady!F57</f>
      </c>
      <c r="L109" s="108">
        <f>IF(A109&lt;&gt;"",INDEX('FP'!H:H,Doklady!B$2+(ROW()-52)),"")</f>
      </c>
      <c r="M109" s="108">
        <f t="shared" si="3"/>
      </c>
    </row>
    <row r="110" spans="1:13" ht="12" customHeight="1">
      <c r="A110" s="129">
        <f>Doklady!D58</f>
      </c>
      <c r="B110" s="153">
        <f>Doklady!H58</f>
      </c>
      <c r="C110" s="130">
        <f>IF(A110&lt;&gt;"",INDEX('FP'!D:D,Doklady!B$2+(ROW()-53)),"")</f>
      </c>
      <c r="D110" s="130">
        <f>IF(A110&lt;&gt;"",Doklady!I58-Doklady!J58,"")</f>
      </c>
      <c r="E110" s="130">
        <f>IF(A110&lt;&gt;"",MIN(D110,C110)*Doklady!C58/(1-Doklady!C58),"")</f>
      </c>
      <c r="F110" s="137">
        <f>IF(A110&lt;&gt;"",Doklady!J58,"")</f>
      </c>
      <c r="G110" s="130">
        <f t="shared" si="0"/>
        <v>0</v>
      </c>
      <c r="H110" s="137"/>
      <c r="I110" s="130">
        <f t="shared" si="1"/>
        <v>0</v>
      </c>
      <c r="J110" s="107">
        <f t="shared" si="4"/>
      </c>
      <c r="K110" s="108">
        <f>Doklady!F58</f>
      </c>
      <c r="L110" s="108">
        <f>IF(A110&lt;&gt;"",INDEX('FP'!H:H,Doklady!B$2+(ROW()-52)),"")</f>
      </c>
      <c r="M110" s="108">
        <f t="shared" si="3"/>
      </c>
    </row>
    <row r="111" spans="1:13" ht="12" customHeight="1">
      <c r="A111" s="129">
        <f>Doklady!D59</f>
      </c>
      <c r="B111" s="153">
        <f>Doklady!H59</f>
      </c>
      <c r="C111" s="130">
        <f>IF(A111&lt;&gt;"",INDEX('FP'!D:D,Doklady!B$2+(ROW()-53)),"")</f>
      </c>
      <c r="D111" s="130">
        <f>IF(A111&lt;&gt;"",Doklady!I59-Doklady!J59,"")</f>
      </c>
      <c r="E111" s="130">
        <f>IF(A111&lt;&gt;"",MIN(D111,C111)*Doklady!C59/(1-Doklady!C59),"")</f>
      </c>
      <c r="F111" s="137">
        <f>IF(A111&lt;&gt;"",Doklady!J59,"")</f>
      </c>
      <c r="G111" s="130">
        <f t="shared" si="0"/>
        <v>0</v>
      </c>
      <c r="H111" s="137"/>
      <c r="I111" s="130">
        <f t="shared" si="1"/>
        <v>0</v>
      </c>
      <c r="J111" s="107">
        <f t="shared" si="4"/>
      </c>
      <c r="K111" s="108">
        <f>Doklady!F59</f>
      </c>
      <c r="L111" s="108">
        <f>IF(A111&lt;&gt;"",INDEX('FP'!H:H,Doklady!B$2+(ROW()-52)),"")</f>
      </c>
      <c r="M111" s="108">
        <f t="shared" si="3"/>
      </c>
    </row>
    <row r="112" spans="1:13" ht="12" customHeight="1">
      <c r="A112" s="129">
        <f>Doklady!D60</f>
      </c>
      <c r="B112" s="153">
        <f>Doklady!H60</f>
      </c>
      <c r="C112" s="130">
        <f>IF(A112&lt;&gt;"",INDEX('FP'!D:D,Doklady!B$2+(ROW()-53)),"")</f>
      </c>
      <c r="D112" s="130">
        <f>IF(A112&lt;&gt;"",Doklady!I60-Doklady!J60,"")</f>
      </c>
      <c r="E112" s="130">
        <f>IF(A112&lt;&gt;"",MIN(D112,C112)*Doklady!C60/(1-Doklady!C60),"")</f>
      </c>
      <c r="F112" s="137">
        <f>IF(A112&lt;&gt;"",Doklady!J60,"")</f>
      </c>
      <c r="G112" s="130">
        <f t="shared" si="0"/>
        <v>0</v>
      </c>
      <c r="H112" s="137"/>
      <c r="I112" s="130">
        <f t="shared" si="1"/>
        <v>0</v>
      </c>
      <c r="J112" s="107">
        <f t="shared" si="4"/>
      </c>
      <c r="K112" s="108">
        <f>Doklady!F60</f>
      </c>
      <c r="L112" s="108">
        <f>IF(A112&lt;&gt;"",INDEX('FP'!H:H,Doklady!B$2+(ROW()-52)),"")</f>
      </c>
      <c r="M112" s="108">
        <f t="shared" si="3"/>
      </c>
    </row>
    <row r="113" spans="1:13" ht="12" customHeight="1">
      <c r="A113" s="129">
        <f>Doklady!D61</f>
      </c>
      <c r="B113" s="153">
        <f>Doklady!H61</f>
      </c>
      <c r="C113" s="130">
        <f>IF(A113&lt;&gt;"",INDEX('FP'!D:D,Doklady!B$2+(ROW()-53)),"")</f>
      </c>
      <c r="D113" s="130">
        <f>IF(A113&lt;&gt;"",Doklady!I61-Doklady!J61,"")</f>
      </c>
      <c r="E113" s="130">
        <f>IF(A113&lt;&gt;"",MIN(D113,C113)*Doklady!C61/(1-Doklady!C61),"")</f>
      </c>
      <c r="F113" s="137">
        <f>IF(A113&lt;&gt;"",Doklady!J61,"")</f>
      </c>
      <c r="G113" s="130">
        <f t="shared" si="0"/>
        <v>0</v>
      </c>
      <c r="H113" s="137"/>
      <c r="I113" s="130">
        <f t="shared" si="1"/>
        <v>0</v>
      </c>
      <c r="J113" s="107">
        <f t="shared" si="4"/>
      </c>
      <c r="K113" s="108">
        <f>Doklady!F61</f>
      </c>
      <c r="L113" s="108">
        <f>IF(A113&lt;&gt;"",INDEX('FP'!H:H,Doklady!B$2+(ROW()-52)),"")</f>
      </c>
      <c r="M113" s="108">
        <f t="shared" si="3"/>
      </c>
    </row>
    <row r="114" spans="1:13" ht="12" customHeight="1">
      <c r="A114" s="129">
        <f>Doklady!D62</f>
      </c>
      <c r="B114" s="153">
        <f>Doklady!H62</f>
      </c>
      <c r="C114" s="130">
        <f>IF(A114&lt;&gt;"",INDEX('FP'!D:D,Doklady!B$2+(ROW()-53)),"")</f>
      </c>
      <c r="D114" s="130">
        <f>IF(A114&lt;&gt;"",Doklady!I62-Doklady!J62,"")</f>
      </c>
      <c r="E114" s="130">
        <f>IF(A114&lt;&gt;"",MIN(D114,C114)*Doklady!C62/(1-Doklady!C62),"")</f>
      </c>
      <c r="F114" s="137">
        <f>IF(A114&lt;&gt;"",Doklady!J62,"")</f>
      </c>
      <c r="G114" s="130">
        <f t="shared" si="0"/>
        <v>0</v>
      </c>
      <c r="H114" s="137"/>
      <c r="I114" s="130">
        <f t="shared" si="1"/>
        <v>0</v>
      </c>
      <c r="J114" s="107">
        <f t="shared" si="4"/>
      </c>
      <c r="K114" s="108">
        <f>Doklady!F62</f>
      </c>
      <c r="L114" s="108">
        <f>IF(A114&lt;&gt;"",INDEX('FP'!H:H,Doklady!B$2+(ROW()-52)),"")</f>
      </c>
      <c r="M114" s="108">
        <f t="shared" si="3"/>
      </c>
    </row>
    <row r="115" spans="1:13" ht="12" customHeight="1">
      <c r="A115" s="129">
        <f>Doklady!D63</f>
      </c>
      <c r="B115" s="153">
        <f>Doklady!H63</f>
      </c>
      <c r="C115" s="130">
        <f>IF(A115&lt;&gt;"",INDEX('FP'!D:D,Doklady!B$2+(ROW()-53)),"")</f>
      </c>
      <c r="D115" s="130">
        <f>IF(A115&lt;&gt;"",Doklady!I63-Doklady!J63,"")</f>
      </c>
      <c r="E115" s="130">
        <f>IF(A115&lt;&gt;"",MIN(D115,C115)*Doklady!C63/(1-Doklady!C63),"")</f>
      </c>
      <c r="F115" s="137">
        <f>IF(A115&lt;&gt;"",Doklady!J63,"")</f>
      </c>
      <c r="G115" s="130">
        <f t="shared" si="0"/>
        <v>0</v>
      </c>
      <c r="H115" s="137"/>
      <c r="I115" s="130">
        <f t="shared" si="1"/>
        <v>0</v>
      </c>
      <c r="J115" s="107">
        <f t="shared" si="4"/>
      </c>
      <c r="K115" s="108">
        <f>Doklady!F63</f>
      </c>
      <c r="L115" s="108">
        <f>IF(A115&lt;&gt;"",INDEX('FP'!H:H,Doklady!B$2+(ROW()-52)),"")</f>
      </c>
      <c r="M115" s="108">
        <f t="shared" si="3"/>
      </c>
    </row>
    <row r="116" spans="1:13" ht="12" customHeight="1">
      <c r="A116" s="129">
        <f>Doklady!D64</f>
      </c>
      <c r="B116" s="153">
        <f>Doklady!H64</f>
      </c>
      <c r="C116" s="130">
        <f>IF(A116&lt;&gt;"",INDEX('FP'!D:D,Doklady!B$2+(ROW()-53)),"")</f>
      </c>
      <c r="D116" s="130">
        <f>IF(A116&lt;&gt;"",Doklady!I64-Doklady!J64,"")</f>
      </c>
      <c r="E116" s="130">
        <f>IF(A116&lt;&gt;"",MIN(D116,C116)*Doklady!C64/(1-Doklady!C64),"")</f>
      </c>
      <c r="F116" s="137">
        <f>IF(A116&lt;&gt;"",Doklady!J64,"")</f>
      </c>
      <c r="G116" s="130">
        <f t="shared" si="0"/>
        <v>0</v>
      </c>
      <c r="H116" s="137"/>
      <c r="I116" s="130">
        <f t="shared" si="1"/>
        <v>0</v>
      </c>
      <c r="J116" s="107">
        <f t="shared" si="4"/>
      </c>
      <c r="K116" s="108">
        <f>Doklady!F64</f>
      </c>
      <c r="L116" s="108">
        <f>IF(A116&lt;&gt;"",INDEX('FP'!H:H,Doklady!B$2+(ROW()-52)),"")</f>
      </c>
      <c r="M116" s="108">
        <f t="shared" si="3"/>
      </c>
    </row>
    <row r="117" spans="1:13" ht="12" customHeight="1">
      <c r="A117" s="129">
        <f>Doklady!D65</f>
      </c>
      <c r="B117" s="153">
        <f>Doklady!H65</f>
      </c>
      <c r="C117" s="130">
        <f>IF(A117&lt;&gt;"",INDEX('FP'!D:D,Doklady!B$2+(ROW()-53)),"")</f>
      </c>
      <c r="D117" s="130">
        <f>IF(A117&lt;&gt;"",Doklady!I65-Doklady!J65,"")</f>
      </c>
      <c r="E117" s="130">
        <f>IF(A117&lt;&gt;"",MIN(D117,C117)*Doklady!C65/(1-Doklady!C65),"")</f>
      </c>
      <c r="F117" s="137">
        <f>IF(A117&lt;&gt;"",Doklady!J65,"")</f>
      </c>
      <c r="G117" s="130">
        <f t="shared" si="0"/>
        <v>0</v>
      </c>
      <c r="H117" s="137"/>
      <c r="I117" s="130">
        <f t="shared" si="1"/>
        <v>0</v>
      </c>
      <c r="J117" s="107">
        <f t="shared" si="4"/>
      </c>
      <c r="K117" s="108">
        <f>Doklady!F65</f>
      </c>
      <c r="L117" s="108">
        <f>IF(A117&lt;&gt;"",INDEX('FP'!H:H,Doklady!B$2+(ROW()-52)),"")</f>
      </c>
      <c r="M117" s="108">
        <f t="shared" si="3"/>
      </c>
    </row>
    <row r="118" spans="1:13" ht="12" customHeight="1">
      <c r="A118" s="129">
        <f>Doklady!D66</f>
      </c>
      <c r="B118" s="153">
        <f>Doklady!H66</f>
      </c>
      <c r="C118" s="130">
        <f>IF(A118&lt;&gt;"",INDEX('FP'!D:D,Doklady!B$2+(ROW()-53)),"")</f>
      </c>
      <c r="D118" s="130">
        <f>IF(A118&lt;&gt;"",Doklady!I66-Doklady!J66,"")</f>
      </c>
      <c r="E118" s="130">
        <f>IF(A118&lt;&gt;"",MIN(D118,C118)*Doklady!C66/(1-Doklady!C66),"")</f>
      </c>
      <c r="F118" s="137">
        <f>IF(A118&lt;&gt;"",Doklady!J66,"")</f>
      </c>
      <c r="G118" s="130">
        <f t="shared" si="0"/>
        <v>0</v>
      </c>
      <c r="H118" s="137"/>
      <c r="I118" s="130">
        <f t="shared" si="1"/>
        <v>0</v>
      </c>
      <c r="J118" s="107">
        <f t="shared" si="4"/>
      </c>
      <c r="K118" s="108">
        <f>Doklady!F66</f>
      </c>
      <c r="L118" s="108">
        <f>IF(A118&lt;&gt;"",INDEX('FP'!H:H,Doklady!B$2+(ROW()-52)),"")</f>
      </c>
      <c r="M118" s="108">
        <f t="shared" si="3"/>
      </c>
    </row>
    <row r="119" spans="1:13" ht="12" customHeight="1">
      <c r="A119" s="129">
        <f>Doklady!D67</f>
      </c>
      <c r="B119" s="153">
        <f>Doklady!H67</f>
      </c>
      <c r="C119" s="130">
        <f>IF(A119&lt;&gt;"",INDEX('FP'!D:D,Doklady!B$2+(ROW()-53)),"")</f>
      </c>
      <c r="D119" s="130">
        <f>IF(A119&lt;&gt;"",Doklady!I67-Doklady!J67,"")</f>
      </c>
      <c r="E119" s="130">
        <f>IF(A119&lt;&gt;"",MIN(D119,C119)*Doklady!C67/(1-Doklady!C67),"")</f>
      </c>
      <c r="F119" s="137">
        <f>IF(A119&lt;&gt;"",Doklady!J67,"")</f>
      </c>
      <c r="G119" s="130">
        <f t="shared" si="0"/>
        <v>0</v>
      </c>
      <c r="H119" s="137"/>
      <c r="I119" s="130">
        <f t="shared" si="1"/>
        <v>0</v>
      </c>
      <c r="J119" s="107">
        <f t="shared" si="4"/>
      </c>
      <c r="K119" s="108">
        <f>Doklady!F67</f>
      </c>
      <c r="L119" s="108">
        <f>IF(A119&lt;&gt;"",INDEX('FP'!H:H,Doklady!B$2+(ROW()-52)),"")</f>
      </c>
      <c r="M119" s="108">
        <f t="shared" si="3"/>
      </c>
    </row>
    <row r="120" spans="1:13" ht="12" customHeight="1">
      <c r="A120" s="129">
        <f>Doklady!D68</f>
      </c>
      <c r="B120" s="153">
        <f>Doklady!H68</f>
      </c>
      <c r="C120" s="130">
        <f>IF(A120&lt;&gt;"",INDEX('FP'!D:D,Doklady!B$2+(ROW()-53)),"")</f>
      </c>
      <c r="D120" s="130">
        <f>IF(A120&lt;&gt;"",Doklady!I68-Doklady!J68,"")</f>
      </c>
      <c r="E120" s="130">
        <f>IF(A120&lt;&gt;"",MIN(D120,C120)*Doklady!C68/(1-Doklady!C68),"")</f>
      </c>
      <c r="F120" s="137">
        <f>IF(A120&lt;&gt;"",Doklady!J68,"")</f>
      </c>
      <c r="G120" s="130">
        <f t="shared" si="0"/>
        <v>0</v>
      </c>
      <c r="H120" s="137"/>
      <c r="I120" s="130">
        <f t="shared" si="1"/>
        <v>0</v>
      </c>
      <c r="J120" s="107">
        <f t="shared" si="4"/>
      </c>
      <c r="K120" s="108">
        <f>Doklady!F68</f>
      </c>
      <c r="L120" s="108">
        <f>IF(A120&lt;&gt;"",INDEX('FP'!H:H,Doklady!B$2+(ROW()-52)),"")</f>
      </c>
      <c r="M120" s="108">
        <f t="shared" si="3"/>
      </c>
    </row>
    <row r="121" spans="1:13" ht="12" customHeight="1">
      <c r="A121" s="129">
        <f>Doklady!D69</f>
      </c>
      <c r="B121" s="153">
        <f>Doklady!H69</f>
      </c>
      <c r="C121" s="130">
        <f>IF(A121&lt;&gt;"",INDEX('FP'!D:D,Doklady!B$2+(ROW()-53)),"")</f>
      </c>
      <c r="D121" s="130">
        <f>IF(A121&lt;&gt;"",Doklady!I69-Doklady!J69,"")</f>
      </c>
      <c r="E121" s="130">
        <f>IF(A121&lt;&gt;"",MIN(D121,C121)*Doklady!C69/(1-Doklady!C69),"")</f>
      </c>
      <c r="F121" s="137">
        <f>IF(A121&lt;&gt;"",Doklady!J69,"")</f>
      </c>
      <c r="G121" s="130">
        <f t="shared" si="0"/>
        <v>0</v>
      </c>
      <c r="H121" s="137"/>
      <c r="I121" s="130">
        <f t="shared" si="1"/>
        <v>0</v>
      </c>
      <c r="J121" s="107">
        <f t="shared" si="4"/>
      </c>
      <c r="K121" s="108">
        <f>Doklady!F69</f>
      </c>
      <c r="L121" s="108">
        <f>IF(A121&lt;&gt;"",INDEX('FP'!H:H,Doklady!B$2+(ROW()-52)),"")</f>
      </c>
      <c r="M121" s="108">
        <f t="shared" si="3"/>
      </c>
    </row>
    <row r="122" spans="1:13" ht="12" customHeight="1">
      <c r="A122" s="129">
        <f>Doklady!D70</f>
      </c>
      <c r="B122" s="153">
        <f>Doklady!H70</f>
      </c>
      <c r="C122" s="130">
        <f>IF(A122&lt;&gt;"",INDEX('FP'!D:D,Doklady!B$2+(ROW()-53)),"")</f>
      </c>
      <c r="D122" s="130">
        <f>IF(A122&lt;&gt;"",Doklady!I70-Doklady!J70,"")</f>
      </c>
      <c r="E122" s="130">
        <f>IF(A122&lt;&gt;"",MIN(D122,C122)*Doklady!C70/(1-Doklady!C70),"")</f>
      </c>
      <c r="F122" s="137">
        <f>IF(A122&lt;&gt;"",Doklady!J70,"")</f>
      </c>
      <c r="G122" s="130">
        <f t="shared" si="0"/>
        <v>0</v>
      </c>
      <c r="H122" s="137"/>
      <c r="I122" s="130">
        <f t="shared" si="1"/>
        <v>0</v>
      </c>
      <c r="J122" s="107">
        <f t="shared" si="4"/>
      </c>
      <c r="K122" s="108">
        <f>Doklady!F70</f>
      </c>
      <c r="L122" s="108">
        <f>IF(A122&lt;&gt;"",INDEX('FP'!H:H,Doklady!B$2+(ROW()-52)),"")</f>
      </c>
      <c r="M122" s="108">
        <f t="shared" si="3"/>
      </c>
    </row>
    <row r="123" spans="1:13" ht="12" customHeight="1">
      <c r="A123" s="129">
        <f>Doklady!D71</f>
      </c>
      <c r="B123" s="153">
        <f>Doklady!H71</f>
      </c>
      <c r="C123" s="130">
        <f>IF(A123&lt;&gt;"",INDEX('FP'!D:D,Doklady!B$2+(ROW()-53)),"")</f>
      </c>
      <c r="D123" s="130">
        <f>IF(A123&lt;&gt;"",Doklady!I71-Doklady!J71,"")</f>
      </c>
      <c r="E123" s="130">
        <f>IF(A123&lt;&gt;"",MIN(D123,C123)*Doklady!C71/(1-Doklady!C71),"")</f>
      </c>
      <c r="F123" s="137">
        <f>IF(A123&lt;&gt;"",Doklady!J71,"")</f>
      </c>
      <c r="G123" s="130">
        <f t="shared" si="0"/>
        <v>0</v>
      </c>
      <c r="H123" s="137"/>
      <c r="I123" s="130">
        <f t="shared" si="1"/>
        <v>0</v>
      </c>
      <c r="J123" s="107">
        <f t="shared" si="4"/>
      </c>
      <c r="K123" s="108">
        <f>Doklady!F71</f>
      </c>
      <c r="L123" s="108">
        <f>IF(A123&lt;&gt;"",INDEX('FP'!H:H,Doklady!B$2+(ROW()-52)),"")</f>
      </c>
      <c r="M123" s="108">
        <f t="shared" si="3"/>
      </c>
    </row>
    <row r="124" spans="1:13" ht="12" customHeight="1">
      <c r="A124" s="129">
        <f>Doklady!D72</f>
      </c>
      <c r="B124" s="153">
        <f>Doklady!H72</f>
      </c>
      <c r="C124" s="130">
        <f>IF(A124&lt;&gt;"",INDEX('FP'!D:D,Doklady!B$2+(ROW()-53)),"")</f>
      </c>
      <c r="D124" s="130">
        <f>IF(A124&lt;&gt;"",Doklady!I72-Doklady!J72,"")</f>
      </c>
      <c r="E124" s="130">
        <f>IF(A124&lt;&gt;"",MIN(D124,C124)*Doklady!C72/(1-Doklady!C72),"")</f>
      </c>
      <c r="F124" s="137">
        <f>IF(A124&lt;&gt;"",Doklady!J72,"")</f>
      </c>
      <c r="G124" s="130">
        <f t="shared" si="0"/>
        <v>0</v>
      </c>
      <c r="H124" s="137"/>
      <c r="I124" s="130">
        <f t="shared" si="1"/>
        <v>0</v>
      </c>
      <c r="J124" s="107">
        <f t="shared" si="4"/>
      </c>
      <c r="K124" s="108">
        <f>Doklady!F72</f>
      </c>
      <c r="L124" s="108">
        <f>IF(A124&lt;&gt;"",INDEX('FP'!H:H,Doklady!B$2+(ROW()-52)),"")</f>
      </c>
      <c r="M124" s="108">
        <f t="shared" si="3"/>
      </c>
    </row>
    <row r="125" spans="1:13" ht="12" customHeight="1">
      <c r="A125" s="129">
        <f>Doklady!D73</f>
      </c>
      <c r="B125" s="153">
        <f>Doklady!H73</f>
      </c>
      <c r="C125" s="130">
        <f>IF(A125&lt;&gt;"",INDEX('FP'!D:D,Doklady!B$2+(ROW()-53)),"")</f>
      </c>
      <c r="D125" s="130">
        <f>IF(A125&lt;&gt;"",Doklady!I73-Doklady!J73,"")</f>
      </c>
      <c r="E125" s="130">
        <f>IF(A125&lt;&gt;"",MIN(D125,C125)*Doklady!C73/(1-Doklady!C73),"")</f>
      </c>
      <c r="F125" s="137">
        <f>IF(A125&lt;&gt;"",Doklady!J73,"")</f>
      </c>
      <c r="G125" s="130">
        <f t="shared" si="0"/>
        <v>0</v>
      </c>
      <c r="H125" s="137"/>
      <c r="I125" s="130">
        <f t="shared" si="1"/>
        <v>0</v>
      </c>
      <c r="J125" s="107">
        <f t="shared" si="4"/>
      </c>
      <c r="K125" s="108">
        <f>Doklady!F73</f>
      </c>
      <c r="L125" s="108">
        <f>IF(A125&lt;&gt;"",INDEX('FP'!H:H,Doklady!B$2+(ROW()-52)),"")</f>
      </c>
      <c r="M125" s="108">
        <f t="shared" si="3"/>
      </c>
    </row>
    <row r="126" spans="1:13" ht="12" customHeight="1">
      <c r="A126" s="129">
        <f>Doklady!D74</f>
      </c>
      <c r="B126" s="153">
        <f>Doklady!H74</f>
      </c>
      <c r="C126" s="130">
        <f>IF(A126&lt;&gt;"",INDEX('FP'!D:D,Doklady!B$2+(ROW()-53)),"")</f>
      </c>
      <c r="D126" s="130">
        <f>IF(A126&lt;&gt;"",Doklady!I74-Doklady!J74,"")</f>
      </c>
      <c r="E126" s="130">
        <f>IF(A126&lt;&gt;"",MIN(D126,C126)*Doklady!C74/(1-Doklady!C74),"")</f>
      </c>
      <c r="F126" s="137">
        <f>IF(A126&lt;&gt;"",Doklady!J74,"")</f>
      </c>
      <c r="G126" s="130">
        <f t="shared" si="0"/>
        <v>0</v>
      </c>
      <c r="H126" s="137"/>
      <c r="I126" s="130">
        <f t="shared" si="1"/>
        <v>0</v>
      </c>
      <c r="J126" s="107">
        <f t="shared" si="4"/>
      </c>
      <c r="K126" s="108">
        <f>Doklady!F74</f>
      </c>
      <c r="L126" s="108">
        <f>IF(A126&lt;&gt;"",INDEX('FP'!H:H,Doklady!B$2+(ROW()-52)),"")</f>
      </c>
      <c r="M126" s="108">
        <f t="shared" si="3"/>
      </c>
    </row>
    <row r="127" spans="1:13" ht="12" customHeight="1">
      <c r="A127" s="129">
        <f>Doklady!D75</f>
      </c>
      <c r="B127" s="153">
        <f>Doklady!H75</f>
      </c>
      <c r="C127" s="130">
        <f>IF(A127&lt;&gt;"",INDEX('FP'!D:D,Doklady!B$2+(ROW()-53)),"")</f>
      </c>
      <c r="D127" s="130">
        <f>IF(A127&lt;&gt;"",Doklady!I75-Doklady!J75,"")</f>
      </c>
      <c r="E127" s="130">
        <f>IF(A127&lt;&gt;"",MIN(D127,C127)*Doklady!C75/(1-Doklady!C75),"")</f>
      </c>
      <c r="F127" s="137">
        <f>IF(A127&lt;&gt;"",Doklady!J75,"")</f>
      </c>
      <c r="G127" s="130">
        <f t="shared" si="0"/>
        <v>0</v>
      </c>
      <c r="H127" s="137"/>
      <c r="I127" s="130">
        <f t="shared" si="1"/>
        <v>0</v>
      </c>
      <c r="J127" s="107">
        <f t="shared" si="4"/>
      </c>
      <c r="K127" s="108">
        <f>Doklady!F75</f>
      </c>
      <c r="L127" s="108">
        <f>IF(A127&lt;&gt;"",INDEX('FP'!H:H,Doklady!B$2+(ROW()-52)),"")</f>
      </c>
      <c r="M127" s="108">
        <f t="shared" si="3"/>
      </c>
    </row>
    <row r="128" spans="1:13" ht="12" customHeight="1">
      <c r="A128" s="129">
        <f>Doklady!D76</f>
      </c>
      <c r="B128" s="153">
        <f>Doklady!H76</f>
      </c>
      <c r="C128" s="130">
        <f>IF(A128&lt;&gt;"",INDEX('FP'!D:D,Doklady!B$2+(ROW()-53)),"")</f>
      </c>
      <c r="D128" s="130">
        <f>IF(A128&lt;&gt;"",Doklady!I76-Doklady!J76,"")</f>
      </c>
      <c r="E128" s="130">
        <f>IF(A128&lt;&gt;"",MIN(D128,C128)*Doklady!C76/(1-Doklady!C76),"")</f>
      </c>
      <c r="F128" s="137">
        <f>IF(A128&lt;&gt;"",Doklady!J76,"")</f>
      </c>
      <c r="G128" s="130">
        <f t="shared" si="0"/>
        <v>0</v>
      </c>
      <c r="H128" s="137"/>
      <c r="I128" s="130">
        <f t="shared" si="1"/>
        <v>0</v>
      </c>
      <c r="J128" s="107">
        <f t="shared" si="4"/>
      </c>
      <c r="K128" s="108">
        <f>Doklady!F76</f>
      </c>
      <c r="L128" s="108">
        <f>IF(A128&lt;&gt;"",INDEX('FP'!H:H,Doklady!B$2+(ROW()-52)),"")</f>
      </c>
      <c r="M128" s="108">
        <f t="shared" si="3"/>
      </c>
    </row>
    <row r="129" spans="1:13" ht="12" customHeight="1">
      <c r="A129" s="129"/>
      <c r="B129" s="153"/>
      <c r="C129" s="130"/>
      <c r="D129" s="130"/>
      <c r="E129" s="130"/>
      <c r="F129" s="137"/>
      <c r="G129" s="130"/>
      <c r="H129" s="137"/>
      <c r="I129" s="130"/>
      <c r="J129" s="107">
        <f t="shared" si="4"/>
      </c>
      <c r="K129" s="108">
        <f>Doklady!F77</f>
      </c>
      <c r="L129" s="108">
        <f>IF(A129&lt;&gt;"",INDEX('FP'!H:H,Doklady!B$2+(ROW()-52)),"")</f>
      </c>
      <c r="M129" s="108">
        <f t="shared" si="3"/>
      </c>
    </row>
    <row r="130" spans="1:26" s="159" customFormat="1" ht="12" customHeight="1">
      <c r="A130" s="154">
        <f>Doklady!D66</f>
      </c>
      <c r="B130" s="155" t="s">
        <v>366</v>
      </c>
      <c r="C130" s="156">
        <f aca="true" t="shared" si="5" ref="C130:I130">SUM(C53:C129)</f>
        <v>297235</v>
      </c>
      <c r="D130" s="156">
        <f t="shared" si="5"/>
        <v>292594.61000000004</v>
      </c>
      <c r="E130" s="156">
        <f t="shared" si="5"/>
        <v>0</v>
      </c>
      <c r="F130" s="156">
        <f t="shared" si="5"/>
        <v>0</v>
      </c>
      <c r="G130" s="156">
        <f t="shared" si="5"/>
        <v>292594.61000000004</v>
      </c>
      <c r="H130" s="156">
        <f t="shared" si="5"/>
        <v>0</v>
      </c>
      <c r="I130" s="156">
        <f t="shared" si="5"/>
        <v>4640.389999999959</v>
      </c>
      <c r="J130" s="157">
        <f t="shared" si="4"/>
      </c>
      <c r="K130" s="158"/>
      <c r="L130" s="158"/>
      <c r="M130" s="158"/>
      <c r="N130" s="158"/>
      <c r="O130" s="158"/>
      <c r="P130" s="158"/>
      <c r="Q130" s="158"/>
      <c r="R130" s="158"/>
      <c r="S130" s="158"/>
      <c r="T130" s="158"/>
      <c r="U130" s="157"/>
      <c r="V130" s="157"/>
      <c r="W130" s="157"/>
      <c r="X130" s="157"/>
      <c r="Y130" s="157"/>
      <c r="Z130" s="157"/>
    </row>
    <row r="132" spans="1:26" s="109" customFormat="1" ht="12.75">
      <c r="A132" s="109" t="s">
        <v>431</v>
      </c>
      <c r="C132" s="160"/>
      <c r="D132" s="160"/>
      <c r="E132" s="160"/>
      <c r="F132" s="160"/>
      <c r="G132" s="160"/>
      <c r="H132" s="160"/>
      <c r="I132" s="160"/>
      <c r="J132" s="113"/>
      <c r="K132" s="114"/>
      <c r="L132" s="114"/>
      <c r="M132" s="114"/>
      <c r="N132" s="114"/>
      <c r="O132" s="114"/>
      <c r="P132" s="114"/>
      <c r="Q132" s="114"/>
      <c r="R132" s="114"/>
      <c r="S132" s="114"/>
      <c r="T132" s="114"/>
      <c r="U132" s="113"/>
      <c r="V132" s="113"/>
      <c r="W132" s="113"/>
      <c r="X132" s="113"/>
      <c r="Y132" s="113"/>
      <c r="Z132" s="113"/>
    </row>
    <row r="133" spans="1:26" s="109" customFormat="1" ht="12.75">
      <c r="A133" s="109" t="s">
        <v>432</v>
      </c>
      <c r="C133" s="160"/>
      <c r="D133" s="160"/>
      <c r="E133" s="160"/>
      <c r="F133" s="160"/>
      <c r="G133" s="160"/>
      <c r="H133" s="160"/>
      <c r="I133" s="160"/>
      <c r="J133" s="113"/>
      <c r="K133" s="114"/>
      <c r="L133" s="114"/>
      <c r="M133" s="114"/>
      <c r="N133" s="114"/>
      <c r="O133" s="114"/>
      <c r="P133" s="114"/>
      <c r="Q133" s="114"/>
      <c r="R133" s="114"/>
      <c r="S133" s="114"/>
      <c r="T133" s="114"/>
      <c r="U133" s="113"/>
      <c r="V133" s="113"/>
      <c r="W133" s="113"/>
      <c r="X133" s="113"/>
      <c r="Y133" s="113"/>
      <c r="Z133" s="113"/>
    </row>
    <row r="134" spans="1:26" s="109" customFormat="1" ht="12.75">
      <c r="A134" s="109" t="s">
        <v>433</v>
      </c>
      <c r="C134" s="160"/>
      <c r="D134" s="160"/>
      <c r="E134" s="160"/>
      <c r="F134" s="160"/>
      <c r="G134" s="160"/>
      <c r="H134" s="160"/>
      <c r="I134" s="160"/>
      <c r="J134" s="113"/>
      <c r="K134" s="114"/>
      <c r="L134" s="114"/>
      <c r="M134" s="114"/>
      <c r="N134" s="114"/>
      <c r="O134" s="114"/>
      <c r="P134" s="114"/>
      <c r="Q134" s="114"/>
      <c r="R134" s="114"/>
      <c r="S134" s="114"/>
      <c r="T134" s="114"/>
      <c r="U134" s="113"/>
      <c r="V134" s="113"/>
      <c r="W134" s="113"/>
      <c r="X134" s="113"/>
      <c r="Y134" s="113"/>
      <c r="Z134" s="113"/>
    </row>
    <row r="135" spans="1:26" s="109" customFormat="1" ht="12.75">
      <c r="A135" s="109" t="s">
        <v>434</v>
      </c>
      <c r="C135" s="160"/>
      <c r="D135" s="160"/>
      <c r="E135" s="160"/>
      <c r="F135" s="160"/>
      <c r="G135" s="160"/>
      <c r="H135" s="160"/>
      <c r="I135" s="160"/>
      <c r="J135" s="113"/>
      <c r="K135" s="114"/>
      <c r="L135" s="114"/>
      <c r="M135" s="114"/>
      <c r="N135" s="114"/>
      <c r="O135" s="114"/>
      <c r="P135" s="114"/>
      <c r="Q135" s="114"/>
      <c r="R135" s="114"/>
      <c r="S135" s="114"/>
      <c r="T135" s="114"/>
      <c r="U135" s="113"/>
      <c r="V135" s="113"/>
      <c r="W135" s="113"/>
      <c r="X135" s="113"/>
      <c r="Y135" s="113"/>
      <c r="Z135" s="113"/>
    </row>
    <row r="136" spans="3:26" s="109" customFormat="1" ht="12.75">
      <c r="C136" s="160"/>
      <c r="D136" s="160"/>
      <c r="E136" s="160"/>
      <c r="F136" s="160"/>
      <c r="G136" s="160"/>
      <c r="H136" s="160"/>
      <c r="I136" s="160"/>
      <c r="J136" s="113"/>
      <c r="K136" s="114"/>
      <c r="L136" s="114"/>
      <c r="M136" s="114"/>
      <c r="N136" s="114"/>
      <c r="O136" s="114"/>
      <c r="P136" s="114"/>
      <c r="Q136" s="114"/>
      <c r="R136" s="114"/>
      <c r="S136" s="114"/>
      <c r="T136" s="114"/>
      <c r="U136" s="113"/>
      <c r="V136" s="113"/>
      <c r="W136" s="113"/>
      <c r="X136" s="113"/>
      <c r="Y136" s="113"/>
      <c r="Z136" s="113"/>
    </row>
    <row r="137" spans="1:10" ht="12.75">
      <c r="A137" s="109" t="s">
        <v>435</v>
      </c>
      <c r="B137" s="109"/>
      <c r="C137" s="160"/>
      <c r="D137" s="160"/>
      <c r="E137" s="160"/>
      <c r="F137" s="160"/>
      <c r="G137" s="160"/>
      <c r="H137" s="160"/>
      <c r="I137" s="160"/>
      <c r="J137" s="113"/>
    </row>
    <row r="138" spans="1:10" ht="12.75">
      <c r="A138" s="109"/>
      <c r="B138" s="109"/>
      <c r="C138" s="160"/>
      <c r="D138" s="160"/>
      <c r="E138" s="160"/>
      <c r="F138" s="160"/>
      <c r="G138" s="160"/>
      <c r="H138" s="160"/>
      <c r="I138" s="160"/>
      <c r="J138" s="113"/>
    </row>
    <row r="139" spans="1:10" ht="12.75">
      <c r="A139" s="109" t="s">
        <v>436</v>
      </c>
      <c r="B139" s="109"/>
      <c r="C139" s="160"/>
      <c r="D139" s="160"/>
      <c r="E139" s="160"/>
      <c r="F139" s="160"/>
      <c r="G139" s="160"/>
      <c r="H139" s="160"/>
      <c r="I139" s="160"/>
      <c r="J139" s="113"/>
    </row>
    <row r="140" spans="1:10" ht="47.25" customHeight="1">
      <c r="A140" s="109"/>
      <c r="B140" s="161"/>
      <c r="C140" s="162"/>
      <c r="D140" s="355"/>
      <c r="E140" s="355"/>
      <c r="F140" s="355"/>
      <c r="G140" s="355"/>
      <c r="H140" s="355"/>
      <c r="I140" s="355"/>
      <c r="J140" s="113"/>
    </row>
    <row r="141" spans="1:10" ht="68.25" customHeight="1">
      <c r="A141" s="109"/>
      <c r="B141" s="163" t="s">
        <v>437</v>
      </c>
      <c r="C141" s="164"/>
      <c r="D141" s="356" t="s">
        <v>438</v>
      </c>
      <c r="E141" s="356"/>
      <c r="F141" s="356"/>
      <c r="G141" s="356"/>
      <c r="H141" s="356"/>
      <c r="I141" s="356"/>
      <c r="J141" s="113"/>
    </row>
    <row r="142" spans="1:10" ht="12.75">
      <c r="A142" s="109"/>
      <c r="B142" s="165"/>
      <c r="C142" s="164"/>
      <c r="D142" s="166"/>
      <c r="E142" s="166"/>
      <c r="F142" s="166"/>
      <c r="G142" s="166"/>
      <c r="H142" s="166"/>
      <c r="I142" s="166"/>
      <c r="J142" s="113"/>
    </row>
    <row r="143" ht="12.75">
      <c r="B143" s="167" t="s">
        <v>439</v>
      </c>
    </row>
  </sheetData>
  <sheetProtection sheet="1" objects="1" scenarios="1" selectLockedCells="1"/>
  <mergeCells count="30">
    <mergeCell ref="B32:H32"/>
    <mergeCell ref="B33:H33"/>
    <mergeCell ref="B34:H34"/>
    <mergeCell ref="A50:I50"/>
    <mergeCell ref="D140:I140"/>
    <mergeCell ref="D141:I141"/>
    <mergeCell ref="B26:H26"/>
    <mergeCell ref="B27:H27"/>
    <mergeCell ref="B28:H28"/>
    <mergeCell ref="B29:H29"/>
    <mergeCell ref="B30:H30"/>
    <mergeCell ref="B31:H31"/>
    <mergeCell ref="B20:H20"/>
    <mergeCell ref="B21:H21"/>
    <mergeCell ref="B22:H22"/>
    <mergeCell ref="B23:H23"/>
    <mergeCell ref="B24:H24"/>
    <mergeCell ref="B25:H25"/>
    <mergeCell ref="E13:F13"/>
    <mergeCell ref="E14:F14"/>
    <mergeCell ref="B16:H16"/>
    <mergeCell ref="B17:H17"/>
    <mergeCell ref="B18:H18"/>
    <mergeCell ref="B19:H19"/>
    <mergeCell ref="A1:I1"/>
    <mergeCell ref="C3:F3"/>
    <mergeCell ref="E9:F9"/>
    <mergeCell ref="E10:F10"/>
    <mergeCell ref="E11:F11"/>
    <mergeCell ref="E12:F12"/>
  </mergeCells>
  <conditionalFormatting sqref="C46:I46 C41:I41">
    <cfRule type="cellIs" priority="1" dxfId="297" operator="lessThanOrEqual" stopIfTrue="1">
      <formula>0</formula>
    </cfRule>
    <cfRule type="cellIs" priority="2" dxfId="289" operator="greaterThan" stopIfTrue="1">
      <formula>0</formula>
    </cfRule>
  </conditionalFormatting>
  <conditionalFormatting sqref="I53:I129">
    <cfRule type="cellIs" priority="3" dxfId="297" operator="equal" stopIfTrue="1">
      <formula>0</formula>
    </cfRule>
    <cfRule type="cellIs" priority="4" dxfId="289" operator="greaterThan" stopIfTrue="1">
      <formula>0</formula>
    </cfRule>
  </conditionalFormatting>
  <conditionalFormatting sqref="E9:F9">
    <cfRule type="expression" priority="5" dxfId="314" stopIfTrue="1">
      <formula>SUM($E$10:$F$14)&gt;0</formula>
    </cfRule>
  </conditionalFormatting>
  <conditionalFormatting sqref="D53:D129">
    <cfRule type="expression" priority="6" dxfId="289" stopIfTrue="1">
      <formula>$C53&lt;&gt;$D53</formula>
    </cfRule>
  </conditionalFormatting>
  <conditionalFormatting sqref="D53:D129">
    <cfRule type="expression" priority="7" dxfId="297" stopIfTrue="1">
      <formula>$C53=$D53</formula>
    </cfRule>
  </conditionalFormatting>
  <conditionalFormatting sqref="I42">
    <cfRule type="cellIs" priority="8" dxfId="289" operator="greaterThan" stopIfTrue="1">
      <formula>0</formula>
    </cfRule>
  </conditionalFormatting>
  <conditionalFormatting sqref="I47">
    <cfRule type="cellIs" priority="9" dxfId="289" operator="greaterThan" stopIfTrue="1">
      <formula>0</formula>
    </cfRule>
  </conditionalFormatting>
  <conditionalFormatting sqref="I42">
    <cfRule type="cellIs" priority="10" dxfId="289" operator="greaterThan" stopIfTrue="1">
      <formula>0</formula>
    </cfRule>
  </conditionalFormatting>
  <conditionalFormatting sqref="I47">
    <cfRule type="cellIs" priority="11" dxfId="289" operator="greaterThan" stopIfTrue="1">
      <formula>0</formula>
    </cfRule>
  </conditionalFormatting>
  <conditionalFormatting sqref="I47">
    <cfRule type="cellIs" priority="12" dxfId="289" operator="greaterThan" stopIfTrue="1">
      <formula>0</formula>
    </cfRule>
  </conditionalFormatting>
  <conditionalFormatting sqref="I42">
    <cfRule type="cellIs" priority="13" dxfId="289" operator="greaterThan" stopIfTrue="1">
      <formula>0</formula>
    </cfRule>
  </conditionalFormatting>
  <conditionalFormatting sqref="I42">
    <cfRule type="cellIs" priority="14" dxfId="289" operator="greaterThan" stopIfTrue="1">
      <formula>0</formula>
    </cfRule>
  </conditionalFormatting>
  <conditionalFormatting sqref="I42">
    <cfRule type="cellIs" priority="15" dxfId="289" operator="greaterThan" stopIfTrue="1">
      <formula>0</formula>
    </cfRule>
  </conditionalFormatting>
  <conditionalFormatting sqref="I47">
    <cfRule type="cellIs" priority="16" dxfId="289" operator="greaterThan" stopIfTrue="1">
      <formula>0</formula>
    </cfRule>
  </conditionalFormatting>
  <conditionalFormatting sqref="I47">
    <cfRule type="cellIs" priority="17" dxfId="289" operator="greaterThan" stopIfTrue="1">
      <formula>0</formula>
    </cfRule>
  </conditionalFormatting>
  <conditionalFormatting sqref="I47">
    <cfRule type="cellIs" priority="18" dxfId="289" operator="greaterThan" stopIfTrue="1">
      <formula>0</formula>
    </cfRule>
  </conditionalFormatting>
  <conditionalFormatting sqref="I47">
    <cfRule type="cellIs" priority="19" dxfId="289" operator="greaterThan" stopIfTrue="1">
      <formula>0</formula>
    </cfRule>
  </conditionalFormatting>
  <conditionalFormatting sqref="I47">
    <cfRule type="cellIs" priority="20" dxfId="289" operator="greaterThan" stopIfTrue="1">
      <formula>0</formula>
    </cfRule>
  </conditionalFormatting>
  <conditionalFormatting sqref="G53:G129">
    <cfRule type="expression" priority="21" dxfId="289" stopIfTrue="1">
      <formula>$C53&lt;&gt;$G53</formula>
    </cfRule>
  </conditionalFormatting>
  <conditionalFormatting sqref="G53:G129">
    <cfRule type="expression" priority="22" dxfId="297" stopIfTrue="1">
      <formula>$C53=$G53</formula>
    </cfRule>
  </conditionalFormatting>
  <conditionalFormatting sqref="I42">
    <cfRule type="cellIs" priority="23" dxfId="289" operator="greaterThan" stopIfTrue="1">
      <formula>0</formula>
    </cfRule>
  </conditionalFormatting>
  <conditionalFormatting sqref="I42">
    <cfRule type="cellIs" priority="24" dxfId="289" operator="greaterThan" stopIfTrue="1">
      <formula>0</formula>
    </cfRule>
  </conditionalFormatting>
  <conditionalFormatting sqref="I42">
    <cfRule type="cellIs" priority="25" dxfId="289" operator="greaterThan" stopIfTrue="1">
      <formula>0</formula>
    </cfRule>
  </conditionalFormatting>
  <conditionalFormatting sqref="I42">
    <cfRule type="cellIs" priority="26" dxfId="289" operator="greaterThan" stopIfTrue="1">
      <formula>0</formula>
    </cfRule>
  </conditionalFormatting>
  <conditionalFormatting sqref="I42">
    <cfRule type="cellIs" priority="27" dxfId="289" operator="greaterThan" stopIfTrue="1">
      <formula>0</formula>
    </cfRule>
  </conditionalFormatting>
  <conditionalFormatting sqref="I42">
    <cfRule type="cellIs" priority="28" dxfId="289" operator="greaterThan" stopIfTrue="1">
      <formula>0</formula>
    </cfRule>
  </conditionalFormatting>
  <conditionalFormatting sqref="I42">
    <cfRule type="cellIs" priority="29" dxfId="289" operator="greaterThan" stopIfTrue="1">
      <formula>0</formula>
    </cfRule>
  </conditionalFormatting>
  <conditionalFormatting sqref="I42">
    <cfRule type="cellIs" priority="30" dxfId="289" operator="greaterThan" stopIfTrue="1">
      <formula>0</formula>
    </cfRule>
  </conditionalFormatting>
  <printOptions horizontalCentered="1"/>
  <pageMargins left="0.19652777777777777" right="0.19652777777777777" top="0.39375" bottom="0.47291666666666665" header="0.5118055555555555" footer="0.31527777777777777"/>
  <pageSetup horizontalDpi="300" verticalDpi="300" orientation="landscape" paperSize="9" scale="95" r:id="rId1"/>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dimension ref="A1:Y652"/>
  <sheetViews>
    <sheetView zoomScalePageLayoutView="0" workbookViewId="0" topLeftCell="A630">
      <selection activeCell="H425" sqref="H425"/>
    </sheetView>
  </sheetViews>
  <sheetFormatPr defaultColWidth="11.421875" defaultRowHeight="12.75"/>
  <cols>
    <col min="1" max="1" width="34.140625" style="168" customWidth="1"/>
    <col min="2" max="2" width="10.8515625" style="169" customWidth="1"/>
    <col min="3" max="3" width="12.00390625" style="169" customWidth="1"/>
    <col min="4" max="5" width="10.140625" style="168" customWidth="1"/>
    <col min="6" max="6" width="31.421875" style="168" customWidth="1"/>
    <col min="7" max="7" width="9.57421875" style="168" customWidth="1"/>
    <col min="8" max="8" width="23.8515625" style="168" customWidth="1"/>
    <col min="9" max="9" width="11.7109375" style="170" customWidth="1"/>
    <col min="10" max="10" width="4.7109375" style="171" customWidth="1"/>
    <col min="11" max="11" width="5.7109375" style="172" customWidth="1"/>
    <col min="12" max="25" width="5.7109375" style="173" customWidth="1"/>
    <col min="26" max="16384" width="11.421875" style="174" customWidth="1"/>
  </cols>
  <sheetData>
    <row r="1" spans="1:25" s="168" customFormat="1" ht="9.75" hidden="1">
      <c r="A1" s="175" t="str">
        <f>IF(ROW()&lt;=B$3,INDEX('FP'!F:F,B$2+ROW()-1)&amp;" - "&amp;INDEX('FP'!C:C,B$2+ROW()-1),"")</f>
        <v>a - bedminton - bežné transfery</v>
      </c>
      <c r="B1" s="176" t="str">
        <f>INDEX(Adr!A:A,B102+1)</f>
        <v>30811546</v>
      </c>
      <c r="C1" s="177">
        <f>IF(ROW()&lt;=B$3,INDEX('FP'!E:E,B$2+ROW()-1),"")</f>
        <v>0</v>
      </c>
      <c r="D1" s="178" t="str">
        <f>IF(ROW()&lt;=B$3,INDEX('FP'!F:F,B$2+ROW()-1),"")</f>
        <v>a</v>
      </c>
      <c r="E1" s="178"/>
      <c r="F1" s="178" t="str">
        <f>IF(ROW()&lt;=B$3,INDEX('FP'!G:G,B$2+ROW()-1),"")</f>
        <v>026 02</v>
      </c>
      <c r="G1" s="178"/>
      <c r="H1" s="179" t="str">
        <f>IF(ROW()&lt;=B$3,INDEX('FP'!C:C,B$2+ROW()-1),"")</f>
        <v>bedminton - bežné transfery</v>
      </c>
      <c r="I1" s="180">
        <f aca="true" t="shared" si="0" ref="I1:I94">IF(ROW()&lt;=B$3,SUMIF(A$107:A$10042,A1,I$107:I$10042),"")</f>
        <v>282001.73000000004</v>
      </c>
      <c r="J1" s="181">
        <f aca="true" t="shared" si="1" ref="J1:J94">IF(ROW()&lt;=B$3,_xlfn.SUMIFS(I$103:I$50042,A$103:A$50042,K1,J$103:J$50042,L1),"")</f>
        <v>0</v>
      </c>
      <c r="K1" s="182" t="str">
        <f aca="true" t="shared" si="2" ref="K1:K94">$A1</f>
        <v>a - bedminton - bežné transfery</v>
      </c>
      <c r="L1" s="183">
        <v>99</v>
      </c>
      <c r="M1" s="184"/>
      <c r="N1" s="184"/>
      <c r="O1" s="184"/>
      <c r="P1" s="184"/>
      <c r="Q1" s="184"/>
      <c r="R1" s="184"/>
      <c r="S1" s="184"/>
      <c r="T1" s="184"/>
      <c r="U1" s="184"/>
      <c r="V1" s="184"/>
      <c r="W1" s="184"/>
      <c r="X1" s="184"/>
      <c r="Y1" s="184"/>
    </row>
    <row r="2" spans="1:25" s="168" customFormat="1" ht="9.75" hidden="1">
      <c r="A2" s="175" t="str">
        <f>IF(ROW()&lt;=B$3,INDEX('FP'!F:F,B$2+ROW()-1)&amp;" - "&amp;INDEX('FP'!C:C,B$2+ROW()-1),"")</f>
        <v>j - Zabezpečenie školských športových súťaží 2023 v súťažiach kategórie "A" v bedmintone stredných škôl</v>
      </c>
      <c r="B2" s="185">
        <f>MATCH(B1,'FP'!A:A,0)</f>
        <v>349</v>
      </c>
      <c r="C2" s="177">
        <f>IF(ROW()&lt;=B$3,INDEX('FP'!E:E,B$2+ROW()-1),"")</f>
        <v>0</v>
      </c>
      <c r="D2" s="178" t="str">
        <f>IF(ROW()&lt;=B$3,INDEX('FP'!F:F,B$2+ROW()-1),"")</f>
        <v>j</v>
      </c>
      <c r="E2" s="178"/>
      <c r="F2" s="178" t="str">
        <f>IF(ROW()&lt;=B$3,INDEX('FP'!G:G,B$2+ROW()-1),"")</f>
        <v>026 01</v>
      </c>
      <c r="G2" s="178"/>
      <c r="H2" s="179" t="str">
        <f>IF(ROW()&lt;=B$3,INDEX('FP'!C:C,B$2+ROW()-1),"")</f>
        <v>Zabezpečenie školských športových súťaží 2023 v súťažiach kategórie "A" v bedmintone stredných škôl</v>
      </c>
      <c r="I2" s="180">
        <f t="shared" si="0"/>
        <v>10592.880000000001</v>
      </c>
      <c r="J2" s="181">
        <f t="shared" si="1"/>
        <v>0</v>
      </c>
      <c r="K2" s="182" t="str">
        <f t="shared" si="2"/>
        <v>j - Zabezpečenie školských športových súťaží 2023 v súťažiach kategórie "A" v bedmintone stredných škôl</v>
      </c>
      <c r="L2" s="183">
        <v>99</v>
      </c>
      <c r="M2" s="186" t="s">
        <v>374</v>
      </c>
      <c r="N2" s="187" t="s">
        <v>418</v>
      </c>
      <c r="O2" s="184"/>
      <c r="P2" s="184"/>
      <c r="Q2" s="184"/>
      <c r="R2" s="184"/>
      <c r="S2" s="184"/>
      <c r="T2" s="184"/>
      <c r="U2" s="184"/>
      <c r="V2" s="184"/>
      <c r="W2" s="184"/>
      <c r="X2" s="184"/>
      <c r="Y2" s="184"/>
    </row>
    <row r="3" spans="1:25" s="168" customFormat="1" ht="9.75" hidden="1">
      <c r="A3" s="175">
        <f>IF(ROW()&lt;=B$3,INDEX('FP'!F:F,B$2+ROW()-1)&amp;" - "&amp;INDEX('FP'!C:C,B$2+ROW()-1),"")</f>
      </c>
      <c r="B3" s="188">
        <f>COUNTIF('FP'!A:A,Doklady!B1)</f>
        <v>2</v>
      </c>
      <c r="C3" s="177">
        <f>IF(ROW()&lt;=B$3,INDEX('FP'!E:E,B$2+ROW()-1),"")</f>
      </c>
      <c r="D3" s="178">
        <f>IF(ROW()&lt;=B$3,INDEX('FP'!F:F,B$2+ROW()-1),"")</f>
      </c>
      <c r="E3" s="178"/>
      <c r="F3" s="178">
        <f>IF(ROW()&lt;=B$3,INDEX('FP'!G:G,B$2+ROW()-1),"")</f>
      </c>
      <c r="G3" s="178"/>
      <c r="H3" s="179">
        <f>IF(ROW()&lt;=B$3,INDEX('FP'!C:C,B$2+ROW()-1),"")</f>
      </c>
      <c r="I3" s="180">
        <f t="shared" si="0"/>
      </c>
      <c r="J3" s="181">
        <f t="shared" si="1"/>
      </c>
      <c r="K3" s="182">
        <f t="shared" si="2"/>
      </c>
      <c r="L3" s="183">
        <v>99</v>
      </c>
      <c r="M3" s="189" t="str">
        <f>$A2</f>
        <v>j - Zabezpečenie školských športových súťaží 2023 v súťažiach kategórie "A" v bedmintone stredných škôl</v>
      </c>
      <c r="N3" s="190">
        <v>99</v>
      </c>
      <c r="O3" s="184"/>
      <c r="P3" s="184"/>
      <c r="Q3" s="184"/>
      <c r="R3" s="184"/>
      <c r="S3" s="184"/>
      <c r="T3" s="184"/>
      <c r="U3" s="184"/>
      <c r="V3" s="184"/>
      <c r="W3" s="184"/>
      <c r="X3" s="184"/>
      <c r="Y3" s="184"/>
    </row>
    <row r="4" spans="1:14" s="168" customFormat="1" ht="9.75" hidden="1">
      <c r="A4" s="191">
        <f>IF(ROW()&lt;=B$3,INDEX('FP'!F:F,B$2+ROW()-1)&amp;" - "&amp;INDEX('FP'!C:C,B$2+ROW()-1),"")</f>
      </c>
      <c r="B4" s="192"/>
      <c r="C4" s="193">
        <f>IF(ROW()&lt;=B$3,INDEX('FP'!E:E,B$2+ROW()-1),"")</f>
      </c>
      <c r="D4" s="178">
        <f>IF(ROW()&lt;=B$3,INDEX('FP'!F:F,B$2+ROW()-1),"")</f>
      </c>
      <c r="E4" s="178"/>
      <c r="F4" s="178">
        <f>IF(ROW()&lt;=B$3,INDEX('FP'!G:G,B$2+ROW()-1),"")</f>
      </c>
      <c r="G4" s="178"/>
      <c r="H4" s="179">
        <f>IF(ROW()&lt;=B$3,INDEX('FP'!C:C,B$2+ROW()-1),"")</f>
      </c>
      <c r="I4" s="180">
        <f t="shared" si="0"/>
      </c>
      <c r="J4" s="181">
        <f t="shared" si="1"/>
      </c>
      <c r="K4" s="182">
        <f t="shared" si="2"/>
      </c>
      <c r="L4" s="183">
        <v>99</v>
      </c>
      <c r="M4" s="194" t="s">
        <v>374</v>
      </c>
      <c r="N4" s="195" t="s">
        <v>418</v>
      </c>
    </row>
    <row r="5" spans="1:25" s="168" customFormat="1" ht="9.75" hidden="1">
      <c r="A5" s="191">
        <f>IF(ROW()&lt;=B$3,INDEX('FP'!F:F,B$2+ROW()-1)&amp;" - "&amp;INDEX('FP'!C:C,B$2+ROW()-1),"")</f>
      </c>
      <c r="B5" s="196"/>
      <c r="C5" s="193">
        <f>IF(ROW()&lt;=B$3,INDEX('FP'!E:E,B$2+ROW()-1),"")</f>
      </c>
      <c r="D5" s="178">
        <f>IF(ROW()&lt;=B$3,INDEX('FP'!F:F,B$2+ROW()-1),"")</f>
      </c>
      <c r="E5" s="178"/>
      <c r="F5" s="178">
        <f>IF(ROW()&lt;=B$3,INDEX('FP'!G:G,B$2+ROW()-1),"")</f>
      </c>
      <c r="G5" s="178"/>
      <c r="H5" s="179">
        <f>IF(ROW()&lt;=B$3,INDEX('FP'!C:C,B$2+ROW()-1),"")</f>
      </c>
      <c r="I5" s="180">
        <f t="shared" si="0"/>
      </c>
      <c r="J5" s="181">
        <f t="shared" si="1"/>
      </c>
      <c r="K5" s="182">
        <f t="shared" si="2"/>
      </c>
      <c r="L5" s="183">
        <v>99</v>
      </c>
      <c r="M5" s="197">
        <f>$A4</f>
      </c>
      <c r="N5" s="198">
        <v>99</v>
      </c>
      <c r="O5" s="184"/>
      <c r="P5" s="184"/>
      <c r="Q5" s="184"/>
      <c r="R5" s="184"/>
      <c r="S5" s="184"/>
      <c r="T5" s="184"/>
      <c r="U5" s="184"/>
      <c r="V5" s="184"/>
      <c r="W5" s="184"/>
      <c r="X5" s="184"/>
      <c r="Y5" s="184"/>
    </row>
    <row r="6" spans="1:25" s="168" customFormat="1" ht="9.75" hidden="1">
      <c r="A6" s="191">
        <f>IF(ROW()&lt;=B$3,INDEX('FP'!F:F,B$2+ROW()-1)&amp;" - "&amp;INDEX('FP'!C:C,B$2+ROW()-1),"")</f>
      </c>
      <c r="B6" s="196"/>
      <c r="C6" s="193">
        <f>IF(ROW()&lt;=B$3,INDEX('FP'!E:E,B$2+ROW()-1),"")</f>
      </c>
      <c r="D6" s="178">
        <f>IF(ROW()&lt;=B$3,INDEX('FP'!F:F,B$2+ROW()-1),"")</f>
      </c>
      <c r="E6" s="178"/>
      <c r="F6" s="178">
        <f>IF(ROW()&lt;=B$3,INDEX('FP'!G:G,B$2+ROW()-1),"")</f>
      </c>
      <c r="G6" s="178"/>
      <c r="H6" s="179">
        <f>IF(ROW()&lt;=B$3,INDEX('FP'!C:C,B$2+ROW()-1),"")</f>
      </c>
      <c r="I6" s="180">
        <f t="shared" si="0"/>
      </c>
      <c r="J6" s="181">
        <f t="shared" si="1"/>
      </c>
      <c r="K6" s="182">
        <f t="shared" si="2"/>
      </c>
      <c r="L6" s="183">
        <v>99</v>
      </c>
      <c r="M6" s="186" t="s">
        <v>374</v>
      </c>
      <c r="N6" s="187" t="s">
        <v>418</v>
      </c>
      <c r="Q6" s="184"/>
      <c r="R6" s="184"/>
      <c r="S6" s="184"/>
      <c r="T6" s="184"/>
      <c r="U6" s="184"/>
      <c r="V6" s="184"/>
      <c r="W6" s="184"/>
      <c r="X6" s="184"/>
      <c r="Y6" s="184"/>
    </row>
    <row r="7" spans="1:25" s="168" customFormat="1" ht="9.75" hidden="1">
      <c r="A7" s="191">
        <f>IF(ROW()&lt;=B$3,INDEX('FP'!F:F,B$2+ROW()-1)&amp;" - "&amp;INDEX('FP'!C:C,B$2+ROW()-1),"")</f>
      </c>
      <c r="B7" s="196"/>
      <c r="C7" s="193">
        <f>IF(ROW()&lt;=B$3,INDEX('FP'!E:E,B$2+ROW()-1),"")</f>
      </c>
      <c r="D7" s="178">
        <f>IF(ROW()&lt;=B$3,INDEX('FP'!F:F,B$2+ROW()-1),"")</f>
      </c>
      <c r="E7" s="178"/>
      <c r="F7" s="178">
        <f>IF(ROW()&lt;=B$3,INDEX('FP'!G:G,B$2+ROW()-1),"")</f>
      </c>
      <c r="G7" s="178"/>
      <c r="H7" s="179">
        <f>IF(ROW()&lt;=B$3,INDEX('FP'!C:C,B$2+ROW()-1),"")</f>
      </c>
      <c r="I7" s="180">
        <f t="shared" si="0"/>
      </c>
      <c r="J7" s="181">
        <f t="shared" si="1"/>
      </c>
      <c r="K7" s="182">
        <f t="shared" si="2"/>
      </c>
      <c r="L7" s="183">
        <v>99</v>
      </c>
      <c r="M7" s="189">
        <f>$A6</f>
      </c>
      <c r="N7" s="190">
        <v>99</v>
      </c>
      <c r="S7" s="184"/>
      <c r="T7" s="184"/>
      <c r="U7" s="184"/>
      <c r="V7" s="184"/>
      <c r="W7" s="184"/>
      <c r="X7" s="184"/>
      <c r="Y7" s="184"/>
    </row>
    <row r="8" spans="1:25" s="168" customFormat="1" ht="9.75" hidden="1">
      <c r="A8" s="191">
        <f>IF(ROW()&lt;=B$3,INDEX('FP'!F:F,B$2+ROW()-1)&amp;" - "&amp;INDEX('FP'!C:C,B$2+ROW()-1),"")</f>
      </c>
      <c r="B8" s="196"/>
      <c r="C8" s="193">
        <f>IF(ROW()&lt;=B$3,INDEX('FP'!E:E,B$2+ROW()-1),"")</f>
      </c>
      <c r="D8" s="178">
        <f>IF(ROW()&lt;=B$3,INDEX('FP'!F:F,B$2+ROW()-1),"")</f>
      </c>
      <c r="E8" s="178"/>
      <c r="F8" s="178">
        <f>IF(ROW()&lt;=B$3,INDEX('FP'!G:G,B$2+ROW()-1),"")</f>
      </c>
      <c r="G8" s="178"/>
      <c r="H8" s="179">
        <f>IF(ROW()&lt;=B$3,INDEX('FP'!C:C,B$2+ROW()-1),"")</f>
      </c>
      <c r="I8" s="180">
        <f t="shared" si="0"/>
      </c>
      <c r="J8" s="181">
        <f t="shared" si="1"/>
      </c>
      <c r="K8" s="182">
        <f t="shared" si="2"/>
      </c>
      <c r="L8" s="183">
        <v>99</v>
      </c>
      <c r="M8" s="194" t="s">
        <v>374</v>
      </c>
      <c r="N8" s="195" t="s">
        <v>418</v>
      </c>
      <c r="O8" s="184"/>
      <c r="P8" s="184"/>
      <c r="U8" s="184"/>
      <c r="V8" s="184"/>
      <c r="W8" s="184"/>
      <c r="X8" s="184"/>
      <c r="Y8" s="184"/>
    </row>
    <row r="9" spans="1:25" s="168" customFormat="1" ht="9.75" hidden="1">
      <c r="A9" s="191">
        <f>IF(ROW()&lt;=B$3,INDEX('FP'!F:F,B$2+ROW()-1)&amp;" - "&amp;INDEX('FP'!C:C,B$2+ROW()-1),"")</f>
      </c>
      <c r="B9" s="196"/>
      <c r="C9" s="193">
        <f>IF(ROW()&lt;=B$3,INDEX('FP'!E:E,B$2+ROW()-1),"")</f>
      </c>
      <c r="D9" s="178">
        <f>IF(ROW()&lt;=B$3,INDEX('FP'!F:F,B$2+ROW()-1),"")</f>
      </c>
      <c r="E9" s="178"/>
      <c r="F9" s="178">
        <f>IF(ROW()&lt;=B$3,INDEX('FP'!G:G,B$2+ROW()-1),"")</f>
      </c>
      <c r="G9" s="178"/>
      <c r="H9" s="179">
        <f>IF(ROW()&lt;=B$3,INDEX('FP'!C:C,B$2+ROW()-1),"")</f>
      </c>
      <c r="I9" s="180">
        <f t="shared" si="0"/>
      </c>
      <c r="J9" s="181">
        <f t="shared" si="1"/>
      </c>
      <c r="K9" s="182">
        <f t="shared" si="2"/>
      </c>
      <c r="L9" s="183">
        <v>99</v>
      </c>
      <c r="M9" s="199">
        <f>$A8</f>
      </c>
      <c r="N9" s="200">
        <v>99</v>
      </c>
      <c r="O9" s="184"/>
      <c r="P9" s="184"/>
      <c r="Q9" s="184"/>
      <c r="R9" s="184"/>
      <c r="W9" s="184"/>
      <c r="X9" s="184"/>
      <c r="Y9" s="184"/>
    </row>
    <row r="10" spans="1:25" s="168" customFormat="1" ht="9.75" hidden="1">
      <c r="A10" s="191">
        <f>IF(ROW()&lt;=B$3,INDEX('FP'!F:F,B$2+ROW()-1)&amp;" - "&amp;INDEX('FP'!C:C,B$2+ROW()-1),"")</f>
      </c>
      <c r="B10" s="196"/>
      <c r="C10" s="193">
        <f>IF(ROW()&lt;=B$3,INDEX('FP'!E:E,B$2+ROW()-1),"")</f>
      </c>
      <c r="D10" s="178">
        <f>IF(ROW()&lt;=B$3,INDEX('FP'!F:F,B$2+ROW()-1),"")</f>
      </c>
      <c r="E10" s="178"/>
      <c r="F10" s="178">
        <f>IF(ROW()&lt;=B$3,INDEX('FP'!G:G,B$2+ROW()-1),"")</f>
      </c>
      <c r="G10" s="178"/>
      <c r="H10" s="179">
        <f>IF(ROW()&lt;=B$3,INDEX('FP'!C:C,B$2+ROW()-1),"")</f>
      </c>
      <c r="I10" s="180">
        <f t="shared" si="0"/>
      </c>
      <c r="J10" s="181">
        <f t="shared" si="1"/>
      </c>
      <c r="K10" s="182">
        <f t="shared" si="2"/>
      </c>
      <c r="L10" s="183">
        <v>99</v>
      </c>
      <c r="M10" s="186" t="s">
        <v>374</v>
      </c>
      <c r="N10" s="187" t="s">
        <v>418</v>
      </c>
      <c r="O10" s="184"/>
      <c r="P10" s="184"/>
      <c r="Q10" s="184"/>
      <c r="R10" s="184"/>
      <c r="S10" s="184"/>
      <c r="T10" s="184"/>
      <c r="Y10" s="184"/>
    </row>
    <row r="11" spans="1:25" s="168" customFormat="1" ht="9.75" hidden="1">
      <c r="A11" s="191">
        <f>IF(ROW()&lt;=B$3,INDEX('FP'!F:F,B$2+ROW()-1)&amp;" - "&amp;INDEX('FP'!C:C,B$2+ROW()-1),"")</f>
      </c>
      <c r="B11" s="196"/>
      <c r="C11" s="193">
        <f>IF(ROW()&lt;=B$3,INDEX('FP'!E:E,B$2+ROW()-1),"")</f>
      </c>
      <c r="D11" s="178">
        <f>IF(ROW()&lt;=B$3,INDEX('FP'!F:F,B$2+ROW()-1),"")</f>
      </c>
      <c r="E11" s="178"/>
      <c r="F11" s="178">
        <f>IF(ROW()&lt;=B$3,INDEX('FP'!G:G,B$2+ROW()-1),"")</f>
      </c>
      <c r="G11" s="178"/>
      <c r="H11" s="179">
        <f>IF(ROW()&lt;=B$3,INDEX('FP'!C:C,B$2+ROW()-1),"")</f>
      </c>
      <c r="I11" s="180">
        <f t="shared" si="0"/>
      </c>
      <c r="J11" s="181">
        <f t="shared" si="1"/>
      </c>
      <c r="K11" s="182">
        <f t="shared" si="2"/>
      </c>
      <c r="L11" s="183">
        <v>99</v>
      </c>
      <c r="M11" s="189">
        <f>$A10</f>
      </c>
      <c r="N11" s="190">
        <v>99</v>
      </c>
      <c r="O11" s="184"/>
      <c r="P11" s="184"/>
      <c r="Q11" s="184"/>
      <c r="R11" s="184"/>
      <c r="S11" s="184"/>
      <c r="T11" s="184"/>
      <c r="Y11" s="184"/>
    </row>
    <row r="12" spans="1:24" s="168" customFormat="1" ht="9.75" hidden="1">
      <c r="A12" s="191">
        <f>IF(ROW()&lt;=B$3,INDEX('FP'!F:F,B$2+ROW()-1)&amp;" - "&amp;INDEX('FP'!C:C,B$2+ROW()-1),"")</f>
      </c>
      <c r="B12" s="196"/>
      <c r="C12" s="193">
        <f>IF(ROW()&lt;=B$3,INDEX('FP'!E:E,B$2+ROW()-1),"")</f>
      </c>
      <c r="D12" s="178">
        <f>IF(ROW()&lt;=B$3,INDEX('FP'!F:F,B$2+ROW()-1),"")</f>
      </c>
      <c r="E12" s="178"/>
      <c r="F12" s="178">
        <f>IF(ROW()&lt;=B$3,INDEX('FP'!G:G,B$2+ROW()-1),"")</f>
      </c>
      <c r="G12" s="178"/>
      <c r="H12" s="179">
        <f>IF(ROW()&lt;=B$3,INDEX('FP'!C:C,B$2+ROW()-1),"")</f>
      </c>
      <c r="I12" s="180">
        <f t="shared" si="0"/>
      </c>
      <c r="J12" s="181">
        <f t="shared" si="1"/>
      </c>
      <c r="K12" s="182">
        <f t="shared" si="2"/>
      </c>
      <c r="L12" s="183">
        <v>99</v>
      </c>
      <c r="M12" s="194" t="s">
        <v>374</v>
      </c>
      <c r="N12" s="195" t="s">
        <v>418</v>
      </c>
      <c r="O12" s="184"/>
      <c r="P12" s="184"/>
      <c r="Q12" s="184"/>
      <c r="R12" s="184"/>
      <c r="W12" s="184"/>
      <c r="X12" s="184"/>
    </row>
    <row r="13" spans="1:25" s="168" customFormat="1" ht="9.75" hidden="1">
      <c r="A13" s="191">
        <f>IF(ROW()&lt;=B$3,INDEX('FP'!F:F,B$2+ROW()-1)&amp;" - "&amp;INDEX('FP'!C:C,B$2+ROW()-1),"")</f>
      </c>
      <c r="B13" s="196"/>
      <c r="C13" s="193">
        <f>IF(ROW()&lt;=B$3,INDEX('FP'!E:E,B$2+ROW()-1),"")</f>
      </c>
      <c r="D13" s="178">
        <f>IF(ROW()&lt;=B$3,INDEX('FP'!F:F,B$2+ROW()-1),"")</f>
      </c>
      <c r="E13" s="178"/>
      <c r="F13" s="178">
        <f>IF(ROW()&lt;=B$3,INDEX('FP'!G:G,B$2+ROW()-1),"")</f>
      </c>
      <c r="G13" s="178"/>
      <c r="H13" s="179">
        <f>IF(ROW()&lt;=B$3,INDEX('FP'!C:C,B$2+ROW()-1),"")</f>
      </c>
      <c r="I13" s="180">
        <f t="shared" si="0"/>
      </c>
      <c r="J13" s="181">
        <f t="shared" si="1"/>
      </c>
      <c r="K13" s="182">
        <f t="shared" si="2"/>
      </c>
      <c r="L13" s="183">
        <v>99</v>
      </c>
      <c r="M13" s="197">
        <f>$A12</f>
      </c>
      <c r="N13" s="198">
        <v>99</v>
      </c>
      <c r="O13" s="184"/>
      <c r="P13" s="184"/>
      <c r="U13" s="184"/>
      <c r="V13" s="184"/>
      <c r="W13" s="184"/>
      <c r="X13" s="184"/>
      <c r="Y13" s="184"/>
    </row>
    <row r="14" spans="1:25" s="168" customFormat="1" ht="9.75" hidden="1">
      <c r="A14" s="191">
        <f>IF(ROW()&lt;=B$3,INDEX('FP'!F:F,B$2+ROW()-1)&amp;" - "&amp;INDEX('FP'!C:C,B$2+ROW()-1),"")</f>
      </c>
      <c r="B14" s="196"/>
      <c r="C14" s="193">
        <f>IF(ROW()&lt;=B$3,INDEX('FP'!E:E,B$2+ROW()-1),"")</f>
      </c>
      <c r="D14" s="178">
        <f>IF(ROW()&lt;=B$3,INDEX('FP'!F:F,B$2+ROW()-1),"")</f>
      </c>
      <c r="E14" s="178"/>
      <c r="F14" s="178">
        <f>IF(ROW()&lt;=B$3,INDEX('FP'!G:G,B$2+ROW()-1),"")</f>
      </c>
      <c r="G14" s="178"/>
      <c r="H14" s="179">
        <f>IF(ROW()&lt;=B$3,INDEX('FP'!C:C,B$2+ROW()-1),"")</f>
      </c>
      <c r="I14" s="180">
        <f t="shared" si="0"/>
      </c>
      <c r="J14" s="181">
        <f t="shared" si="1"/>
      </c>
      <c r="K14" s="182">
        <f t="shared" si="2"/>
      </c>
      <c r="L14" s="183">
        <v>99</v>
      </c>
      <c r="M14" s="186" t="s">
        <v>374</v>
      </c>
      <c r="N14" s="187" t="s">
        <v>418</v>
      </c>
      <c r="S14" s="184"/>
      <c r="T14" s="184"/>
      <c r="U14" s="184"/>
      <c r="V14" s="184"/>
      <c r="W14" s="184"/>
      <c r="X14" s="184"/>
      <c r="Y14" s="184"/>
    </row>
    <row r="15" spans="1:25" s="168" customFormat="1" ht="9.75" hidden="1">
      <c r="A15" s="191">
        <f>IF(ROW()&lt;=B$3,INDEX('FP'!F:F,B$2+ROW()-1)&amp;" - "&amp;INDEX('FP'!C:C,B$2+ROW()-1),"")</f>
      </c>
      <c r="B15" s="196"/>
      <c r="C15" s="193">
        <f>IF(ROW()&lt;=B$3,INDEX('FP'!E:E,B$2+ROW()-1),"")</f>
      </c>
      <c r="D15" s="178">
        <f>IF(ROW()&lt;=B$3,INDEX('FP'!F:F,B$2+ROW()-1),"")</f>
      </c>
      <c r="E15" s="178"/>
      <c r="F15" s="178">
        <f>IF(ROW()&lt;=B$3,INDEX('FP'!G:G,B$2+ROW()-1),"")</f>
      </c>
      <c r="G15" s="178"/>
      <c r="H15" s="179">
        <f>IF(ROW()&lt;=B$3,INDEX('FP'!C:C,B$2+ROW()-1),"")</f>
      </c>
      <c r="I15" s="180">
        <f t="shared" si="0"/>
      </c>
      <c r="J15" s="181">
        <f t="shared" si="1"/>
      </c>
      <c r="K15" s="182">
        <f t="shared" si="2"/>
      </c>
      <c r="L15" s="183">
        <v>99</v>
      </c>
      <c r="M15" s="189">
        <f>$A14</f>
      </c>
      <c r="N15" s="190">
        <v>99</v>
      </c>
      <c r="Q15" s="184"/>
      <c r="R15" s="184"/>
      <c r="S15" s="184"/>
      <c r="T15" s="184"/>
      <c r="U15" s="184"/>
      <c r="V15" s="184"/>
      <c r="W15" s="184"/>
      <c r="X15" s="184"/>
      <c r="Y15" s="184"/>
    </row>
    <row r="16" spans="1:25" s="168" customFormat="1" ht="9.75" hidden="1">
      <c r="A16" s="191">
        <f>IF(ROW()&lt;=B$3,INDEX('FP'!F:F,B$2+ROW()-1)&amp;" - "&amp;INDEX('FP'!C:C,B$2+ROW()-1),"")</f>
      </c>
      <c r="B16" s="196"/>
      <c r="C16" s="193">
        <f>IF(ROW()&lt;=B$3,INDEX('FP'!E:E,B$2+ROW()-1),"")</f>
      </c>
      <c r="D16" s="178">
        <f>IF(ROW()&lt;=B$3,INDEX('FP'!F:F,B$2+ROW()-1),"")</f>
      </c>
      <c r="E16" s="178"/>
      <c r="F16" s="178">
        <f>IF(ROW()&lt;=B$3,INDEX('FP'!G:G,B$2+ROW()-1),"")</f>
      </c>
      <c r="G16" s="178"/>
      <c r="H16" s="179">
        <f>IF(ROW()&lt;=B$3,INDEX('FP'!C:C,B$2+ROW()-1),"")</f>
      </c>
      <c r="I16" s="180">
        <f t="shared" si="0"/>
      </c>
      <c r="J16" s="181">
        <f t="shared" si="1"/>
      </c>
      <c r="K16" s="182">
        <f t="shared" si="2"/>
      </c>
      <c r="L16" s="183">
        <v>99</v>
      </c>
      <c r="M16" s="194" t="s">
        <v>374</v>
      </c>
      <c r="N16" s="195" t="s">
        <v>418</v>
      </c>
      <c r="O16" s="184"/>
      <c r="P16" s="184"/>
      <c r="Q16" s="184"/>
      <c r="R16" s="184"/>
      <c r="S16" s="184"/>
      <c r="T16" s="184"/>
      <c r="U16" s="184"/>
      <c r="V16" s="184"/>
      <c r="W16" s="184"/>
      <c r="X16" s="184"/>
      <c r="Y16" s="184"/>
    </row>
    <row r="17" spans="1:25" s="168" customFormat="1" ht="9.75" hidden="1">
      <c r="A17" s="191">
        <f>IF(ROW()&lt;=B$3,INDEX('FP'!F:F,B$2+ROW()-1)&amp;" - "&amp;INDEX('FP'!C:C,B$2+ROW()-1),"")</f>
      </c>
      <c r="B17" s="196"/>
      <c r="C17" s="193">
        <f>IF(ROW()&lt;=B$3,INDEX('FP'!E:E,B$2+ROW()-1),"")</f>
      </c>
      <c r="D17" s="178">
        <f>IF(ROW()&lt;=B$3,INDEX('FP'!F:F,B$2+ROW()-1),"")</f>
      </c>
      <c r="E17" s="178"/>
      <c r="F17" s="178">
        <f>IF(ROW()&lt;=B$3,INDEX('FP'!G:G,B$2+ROW()-1),"")</f>
      </c>
      <c r="G17" s="178"/>
      <c r="H17" s="179">
        <f>IF(ROW()&lt;=B$3,INDEX('FP'!C:C,B$2+ROW()-1),"")</f>
      </c>
      <c r="I17" s="180">
        <f t="shared" si="0"/>
      </c>
      <c r="J17" s="181">
        <f t="shared" si="1"/>
      </c>
      <c r="K17" s="182">
        <f t="shared" si="2"/>
      </c>
      <c r="L17" s="183">
        <v>99</v>
      </c>
      <c r="M17" s="197">
        <f>$A16</f>
      </c>
      <c r="N17" s="198">
        <v>99</v>
      </c>
      <c r="O17" s="184"/>
      <c r="P17" s="184"/>
      <c r="Q17" s="184"/>
      <c r="R17" s="184"/>
      <c r="S17" s="184"/>
      <c r="T17" s="184"/>
      <c r="U17" s="184"/>
      <c r="V17" s="184"/>
      <c r="W17" s="184"/>
      <c r="X17" s="184"/>
      <c r="Y17" s="184"/>
    </row>
    <row r="18" spans="1:25" s="168" customFormat="1" ht="9.75" hidden="1">
      <c r="A18" s="191">
        <f>IF(ROW()&lt;=B$3,INDEX('FP'!F:F,B$2+ROW()-1)&amp;" - "&amp;INDEX('FP'!C:C,B$2+ROW()-1),"")</f>
      </c>
      <c r="B18" s="196"/>
      <c r="C18" s="193">
        <f>IF(ROW()&lt;=B$3,INDEX('FP'!E:E,B$2+ROW()-1),"")</f>
      </c>
      <c r="D18" s="178">
        <f>IF(ROW()&lt;=B$3,INDEX('FP'!F:F,B$2+ROW()-1),"")</f>
      </c>
      <c r="E18" s="178"/>
      <c r="F18" s="178">
        <f>IF(ROW()&lt;=B$3,INDEX('FP'!G:G,B$2+ROW()-1),"")</f>
      </c>
      <c r="G18" s="178"/>
      <c r="H18" s="179">
        <f>IF(ROW()&lt;=B$3,INDEX('FP'!C:C,B$2+ROW()-1),"")</f>
      </c>
      <c r="I18" s="180">
        <f t="shared" si="0"/>
      </c>
      <c r="J18" s="181">
        <f t="shared" si="1"/>
      </c>
      <c r="K18" s="182">
        <f t="shared" si="2"/>
      </c>
      <c r="L18" s="183">
        <v>99</v>
      </c>
      <c r="M18" s="186" t="s">
        <v>374</v>
      </c>
      <c r="N18" s="187" t="s">
        <v>418</v>
      </c>
      <c r="Q18" s="184"/>
      <c r="R18" s="184"/>
      <c r="S18" s="184"/>
      <c r="T18" s="184"/>
      <c r="U18" s="184"/>
      <c r="V18" s="184"/>
      <c r="W18" s="184"/>
      <c r="X18" s="184"/>
      <c r="Y18" s="184"/>
    </row>
    <row r="19" spans="1:25" s="168" customFormat="1" ht="9.75" hidden="1">
      <c r="A19" s="191">
        <f>IF(ROW()&lt;=B$3,INDEX('FP'!F:F,B$2+ROW()-1)&amp;" - "&amp;INDEX('FP'!C:C,B$2+ROW()-1),"")</f>
      </c>
      <c r="B19" s="196"/>
      <c r="C19" s="193">
        <f>IF(ROW()&lt;=B$3,INDEX('FP'!E:E,B$2+ROW()-1),"")</f>
      </c>
      <c r="D19" s="178">
        <f>IF(ROW()&lt;=B$3,INDEX('FP'!F:F,B$2+ROW()-1),"")</f>
      </c>
      <c r="E19" s="178"/>
      <c r="F19" s="178">
        <f>IF(ROW()&lt;=B$3,INDEX('FP'!G:G,B$2+ROW()-1),"")</f>
      </c>
      <c r="G19" s="178"/>
      <c r="H19" s="179">
        <f>IF(ROW()&lt;=B$3,INDEX('FP'!C:C,B$2+ROW()-1),"")</f>
      </c>
      <c r="I19" s="180">
        <f t="shared" si="0"/>
      </c>
      <c r="J19" s="181">
        <f t="shared" si="1"/>
      </c>
      <c r="K19" s="182">
        <f t="shared" si="2"/>
      </c>
      <c r="L19" s="183">
        <v>99</v>
      </c>
      <c r="M19" s="201">
        <f>$A18</f>
      </c>
      <c r="N19" s="202">
        <v>99</v>
      </c>
      <c r="S19" s="184"/>
      <c r="T19" s="184"/>
      <c r="U19" s="184"/>
      <c r="V19" s="184"/>
      <c r="W19" s="184"/>
      <c r="X19" s="184"/>
      <c r="Y19" s="184"/>
    </row>
    <row r="20" spans="1:25" s="168" customFormat="1" ht="9.75" hidden="1">
      <c r="A20" s="191">
        <f>IF(ROW()&lt;=B$3,INDEX('FP'!F:F,B$2+ROW()-1)&amp;" - "&amp;INDEX('FP'!C:C,B$2+ROW()-1),"")</f>
      </c>
      <c r="B20" s="196"/>
      <c r="C20" s="193">
        <f>IF(ROW()&lt;=B$3,INDEX('FP'!E:E,B$2+ROW()-1),"")</f>
      </c>
      <c r="D20" s="178">
        <f>IF(ROW()&lt;=B$3,INDEX('FP'!F:F,B$2+ROW()-1),"")</f>
      </c>
      <c r="E20" s="178"/>
      <c r="F20" s="178">
        <f>IF(ROW()&lt;=B$3,INDEX('FP'!G:G,B$2+ROW()-1),"")</f>
      </c>
      <c r="G20" s="178"/>
      <c r="H20" s="179">
        <f>IF(ROW()&lt;=B$3,INDEX('FP'!C:C,B$2+ROW()-1),"")</f>
      </c>
      <c r="I20" s="180">
        <f t="shared" si="0"/>
      </c>
      <c r="J20" s="181">
        <f t="shared" si="1"/>
      </c>
      <c r="K20" s="182">
        <f t="shared" si="2"/>
      </c>
      <c r="L20" s="183">
        <v>99</v>
      </c>
      <c r="M20" s="194" t="s">
        <v>374</v>
      </c>
      <c r="N20" s="195" t="s">
        <v>418</v>
      </c>
      <c r="O20" s="184"/>
      <c r="P20" s="184"/>
      <c r="U20" s="184"/>
      <c r="V20" s="184"/>
      <c r="W20" s="184"/>
      <c r="X20" s="184"/>
      <c r="Y20" s="184"/>
    </row>
    <row r="21" spans="1:25" s="168" customFormat="1" ht="9.75" hidden="1">
      <c r="A21" s="191">
        <f>IF(ROW()&lt;=B$3,INDEX('FP'!F:F,B$2+ROW()-1)&amp;" - "&amp;INDEX('FP'!C:C,B$2+ROW()-1),"")</f>
      </c>
      <c r="B21" s="196"/>
      <c r="C21" s="193">
        <f>IF(ROW()&lt;=B$3,INDEX('FP'!E:E,B$2+ROW()-1),"")</f>
      </c>
      <c r="D21" s="178">
        <f>IF(ROW()&lt;=B$3,INDEX('FP'!F:F,B$2+ROW()-1),"")</f>
      </c>
      <c r="E21" s="178"/>
      <c r="F21" s="178">
        <f>IF(ROW()&lt;=B$3,INDEX('FP'!G:G,B$2+ROW()-1),"")</f>
      </c>
      <c r="G21" s="178"/>
      <c r="H21" s="179">
        <f>IF(ROW()&lt;=B$3,INDEX('FP'!C:C,B$2+ROW()-1),"")</f>
      </c>
      <c r="I21" s="180">
        <f t="shared" si="0"/>
      </c>
      <c r="J21" s="181">
        <f t="shared" si="1"/>
      </c>
      <c r="K21" s="182">
        <f t="shared" si="2"/>
      </c>
      <c r="L21" s="183">
        <v>99</v>
      </c>
      <c r="M21" s="197">
        <f>$A20</f>
      </c>
      <c r="N21" s="198">
        <v>99</v>
      </c>
      <c r="O21" s="184"/>
      <c r="P21" s="184"/>
      <c r="Q21" s="184"/>
      <c r="R21" s="184"/>
      <c r="W21" s="184"/>
      <c r="X21" s="184"/>
      <c r="Y21" s="184"/>
    </row>
    <row r="22" spans="1:25" s="168" customFormat="1" ht="9.75" hidden="1">
      <c r="A22" s="191">
        <f>IF(ROW()&lt;=B$3,INDEX('FP'!F:F,B$2+ROW()-1)&amp;" - "&amp;INDEX('FP'!C:C,B$2+ROW()-1),"")</f>
      </c>
      <c r="B22" s="196"/>
      <c r="C22" s="193">
        <f>IF(ROW()&lt;=B$3,INDEX('FP'!E:E,B$2+ROW()-1),"")</f>
      </c>
      <c r="D22" s="178">
        <f>IF(ROW()&lt;=B$3,INDEX('FP'!F:F,B$2+ROW()-1),"")</f>
      </c>
      <c r="E22" s="178"/>
      <c r="F22" s="178">
        <f>IF(ROW()&lt;=B$3,INDEX('FP'!G:G,B$2+ROW()-1),"")</f>
      </c>
      <c r="G22" s="178"/>
      <c r="H22" s="179">
        <f>IF(ROW()&lt;=B$3,INDEX('FP'!C:C,B$2+ROW()-1),"")</f>
      </c>
      <c r="I22" s="180">
        <f t="shared" si="0"/>
      </c>
      <c r="J22" s="181">
        <f t="shared" si="1"/>
      </c>
      <c r="K22" s="182">
        <f t="shared" si="2"/>
      </c>
      <c r="L22" s="183">
        <v>99</v>
      </c>
      <c r="M22" s="203" t="s">
        <v>374</v>
      </c>
      <c r="N22" s="192" t="s">
        <v>418</v>
      </c>
      <c r="O22" s="184"/>
      <c r="P22" s="184"/>
      <c r="Q22" s="184"/>
      <c r="R22" s="184"/>
      <c r="S22" s="184"/>
      <c r="T22" s="184"/>
      <c r="Y22" s="184"/>
    </row>
    <row r="23" spans="1:25" s="168" customFormat="1" ht="9.75" hidden="1">
      <c r="A23" s="191">
        <f>IF(ROW()&lt;=B$3,INDEX('FP'!F:F,B$2+ROW()-1)&amp;" - "&amp;INDEX('FP'!C:C,B$2+ROW()-1),"")</f>
      </c>
      <c r="B23" s="196"/>
      <c r="C23" s="193">
        <f>IF(ROW()&lt;=B$3,INDEX('FP'!E:E,B$2+ROW()-1),"")</f>
      </c>
      <c r="D23" s="178">
        <f>IF(ROW()&lt;=B$3,INDEX('FP'!F:F,B$2+ROW()-1),"")</f>
      </c>
      <c r="E23" s="178"/>
      <c r="F23" s="178">
        <f>IF(ROW()&lt;=B$3,INDEX('FP'!G:G,B$2+ROW()-1),"")</f>
      </c>
      <c r="G23" s="178"/>
      <c r="H23" s="179">
        <f>IF(ROW()&lt;=B$3,INDEX('FP'!C:C,B$2+ROW()-1),"")</f>
      </c>
      <c r="I23" s="180">
        <f t="shared" si="0"/>
      </c>
      <c r="J23" s="181">
        <f t="shared" si="1"/>
      </c>
      <c r="K23" s="182">
        <f t="shared" si="2"/>
      </c>
      <c r="L23" s="183">
        <v>99</v>
      </c>
      <c r="M23" s="204">
        <f>$A22</f>
      </c>
      <c r="N23" s="204">
        <v>99</v>
      </c>
      <c r="O23" s="184"/>
      <c r="P23" s="184"/>
      <c r="Q23" s="184"/>
      <c r="R23" s="184"/>
      <c r="S23" s="184"/>
      <c r="T23" s="184"/>
      <c r="Y23" s="184"/>
    </row>
    <row r="24" spans="1:25" s="168" customFormat="1" ht="9.75" hidden="1">
      <c r="A24" s="191">
        <f>IF(ROW()&lt;=B$3,INDEX('FP'!F:F,B$2+ROW()-1)&amp;" - "&amp;INDEX('FP'!C:C,B$2+ROW()-1),"")</f>
      </c>
      <c r="B24" s="196"/>
      <c r="C24" s="193">
        <f>IF(ROW()&lt;=B$3,INDEX('FP'!E:E,B$2+ROW()-1),"")</f>
      </c>
      <c r="D24" s="178">
        <f>IF(ROW()&lt;=B$3,INDEX('FP'!F:F,B$2+ROW()-1),"")</f>
      </c>
      <c r="E24" s="178"/>
      <c r="F24" s="178">
        <f>IF(ROW()&lt;=B$3,INDEX('FP'!G:G,B$2+ROW()-1),"")</f>
      </c>
      <c r="G24" s="178"/>
      <c r="H24" s="179">
        <f>IF(ROW()&lt;=B$3,INDEX('FP'!C:C,B$2+ROW()-1),"")</f>
      </c>
      <c r="I24" s="180">
        <f t="shared" si="0"/>
      </c>
      <c r="J24" s="181">
        <f t="shared" si="1"/>
      </c>
      <c r="K24" s="182">
        <f t="shared" si="2"/>
      </c>
      <c r="L24" s="183">
        <v>99</v>
      </c>
      <c r="M24" s="194" t="s">
        <v>374</v>
      </c>
      <c r="N24" s="195" t="s">
        <v>418</v>
      </c>
      <c r="O24" s="184"/>
      <c r="P24" s="184"/>
      <c r="Q24" s="184"/>
      <c r="R24" s="184"/>
      <c r="W24" s="184"/>
      <c r="X24" s="184"/>
      <c r="Y24" s="184"/>
    </row>
    <row r="25" spans="1:25" s="168" customFormat="1" ht="9.75" hidden="1">
      <c r="A25" s="191">
        <f>IF(ROW()&lt;=B$3,INDEX('FP'!F:F,B$2+ROW()-1)&amp;" - "&amp;INDEX('FP'!C:C,B$2+ROW()-1),"")</f>
      </c>
      <c r="B25" s="196"/>
      <c r="C25" s="193">
        <f>IF(ROW()&lt;=B$3,INDEX('FP'!E:E,B$2+ROW()-1),"")</f>
      </c>
      <c r="D25" s="178">
        <f>IF(ROW()&lt;=B$3,INDEX('FP'!F:F,B$2+ROW()-1),"")</f>
      </c>
      <c r="E25" s="178"/>
      <c r="F25" s="178">
        <f>IF(ROW()&lt;=B$3,INDEX('FP'!G:G,B$2+ROW()-1),"")</f>
      </c>
      <c r="G25" s="178"/>
      <c r="H25" s="179">
        <f>IF(ROW()&lt;=B$3,INDEX('FP'!C:C,B$2+ROW()-1),"")</f>
      </c>
      <c r="I25" s="180">
        <f t="shared" si="0"/>
      </c>
      <c r="J25" s="181">
        <f t="shared" si="1"/>
      </c>
      <c r="K25" s="182">
        <f t="shared" si="2"/>
      </c>
      <c r="L25" s="183">
        <v>99</v>
      </c>
      <c r="M25" s="197">
        <f>$A24</f>
      </c>
      <c r="N25" s="198">
        <v>99</v>
      </c>
      <c r="O25" s="184"/>
      <c r="P25" s="184"/>
      <c r="U25" s="184"/>
      <c r="V25" s="184"/>
      <c r="W25" s="184"/>
      <c r="X25" s="184"/>
      <c r="Y25" s="184"/>
    </row>
    <row r="26" spans="1:25" s="168" customFormat="1" ht="9.75" hidden="1">
      <c r="A26" s="191">
        <f>IF(ROW()&lt;=B$3,INDEX('FP'!F:F,B$2+ROW()-1)&amp;" - "&amp;INDEX('FP'!C:C,B$2+ROW()-1),"")</f>
      </c>
      <c r="B26" s="196"/>
      <c r="C26" s="193">
        <f>IF(ROW()&lt;=B$3,INDEX('FP'!E:E,B$2+ROW()-1),"")</f>
      </c>
      <c r="D26" s="178">
        <f>IF(ROW()&lt;=B$3,INDEX('FP'!F:F,B$2+ROW()-1),"")</f>
      </c>
      <c r="E26" s="178"/>
      <c r="F26" s="178">
        <f>IF(ROW()&lt;=B$3,INDEX('FP'!G:G,B$2+ROW()-1),"")</f>
      </c>
      <c r="G26" s="178"/>
      <c r="H26" s="179">
        <f>IF(ROW()&lt;=B$3,INDEX('FP'!C:C,B$2+ROW()-1),"")</f>
      </c>
      <c r="I26" s="180">
        <f t="shared" si="0"/>
      </c>
      <c r="J26" s="181">
        <f t="shared" si="1"/>
      </c>
      <c r="K26" s="182">
        <f t="shared" si="2"/>
      </c>
      <c r="L26" s="183">
        <v>99</v>
      </c>
      <c r="M26" s="203" t="s">
        <v>374</v>
      </c>
      <c r="N26" s="192" t="s">
        <v>418</v>
      </c>
      <c r="S26" s="184"/>
      <c r="T26" s="184"/>
      <c r="U26" s="184"/>
      <c r="V26" s="184"/>
      <c r="W26" s="184"/>
      <c r="X26" s="184"/>
      <c r="Y26" s="184"/>
    </row>
    <row r="27" spans="1:25" s="168" customFormat="1" ht="9.75" hidden="1">
      <c r="A27" s="191">
        <f>IF(ROW()&lt;=B$3,INDEX('FP'!F:F,B$2+ROW()-1)&amp;" - "&amp;INDEX('FP'!C:C,B$2+ROW()-1),"")</f>
      </c>
      <c r="B27" s="196"/>
      <c r="C27" s="193">
        <f>IF(ROW()&lt;=B$3,INDEX('FP'!E:E,B$2+ROW()-1),"")</f>
      </c>
      <c r="D27" s="178">
        <f>IF(ROW()&lt;=B$3,INDEX('FP'!F:F,B$2+ROW()-1),"")</f>
      </c>
      <c r="E27" s="178"/>
      <c r="F27" s="178">
        <f>IF(ROW()&lt;=B$3,INDEX('FP'!G:G,B$2+ROW()-1),"")</f>
      </c>
      <c r="G27" s="178"/>
      <c r="H27" s="179">
        <f>IF(ROW()&lt;=B$3,INDEX('FP'!C:C,B$2+ROW()-1),"")</f>
      </c>
      <c r="I27" s="180">
        <f t="shared" si="0"/>
      </c>
      <c r="J27" s="181">
        <f t="shared" si="1"/>
      </c>
      <c r="K27" s="182">
        <f t="shared" si="2"/>
      </c>
      <c r="L27" s="183">
        <v>99</v>
      </c>
      <c r="M27" s="204">
        <f>$A26</f>
      </c>
      <c r="N27" s="204">
        <v>99</v>
      </c>
      <c r="Q27" s="184"/>
      <c r="R27" s="184"/>
      <c r="S27" s="184"/>
      <c r="T27" s="184"/>
      <c r="U27" s="184"/>
      <c r="V27" s="184"/>
      <c r="W27" s="184"/>
      <c r="X27" s="184"/>
      <c r="Y27" s="184"/>
    </row>
    <row r="28" spans="1:25" s="168" customFormat="1" ht="9.75" hidden="1">
      <c r="A28" s="191">
        <f>IF(ROW()&lt;=B$3,INDEX('FP'!F:F,B$2+ROW()-1)&amp;" - "&amp;INDEX('FP'!C:C,B$2+ROW()-1),"")</f>
      </c>
      <c r="B28" s="196"/>
      <c r="C28" s="193">
        <f>IF(ROW()&lt;=B$3,INDEX('FP'!E:E,B$2+ROW()-1),"")</f>
      </c>
      <c r="D28" s="178">
        <f>IF(ROW()&lt;=B$3,INDEX('FP'!F:F,B$2+ROW()-1),"")</f>
      </c>
      <c r="E28" s="178"/>
      <c r="F28" s="178">
        <f>IF(ROW()&lt;=B$3,INDEX('FP'!G:G,B$2+ROW()-1),"")</f>
      </c>
      <c r="G28" s="178"/>
      <c r="H28" s="179">
        <f>IF(ROW()&lt;=B$3,INDEX('FP'!C:C,B$2+ROW()-1),"")</f>
      </c>
      <c r="I28" s="180">
        <f t="shared" si="0"/>
      </c>
      <c r="J28" s="181">
        <f t="shared" si="1"/>
      </c>
      <c r="K28" s="182">
        <f t="shared" si="2"/>
      </c>
      <c r="L28" s="183">
        <v>99</v>
      </c>
      <c r="M28" s="194" t="s">
        <v>374</v>
      </c>
      <c r="N28" s="195" t="s">
        <v>418</v>
      </c>
      <c r="O28" s="184"/>
      <c r="P28" s="184"/>
      <c r="Q28" s="184"/>
      <c r="R28" s="184"/>
      <c r="S28" s="184"/>
      <c r="T28" s="184"/>
      <c r="U28" s="184"/>
      <c r="V28" s="184"/>
      <c r="W28" s="184"/>
      <c r="X28" s="184"/>
      <c r="Y28" s="184"/>
    </row>
    <row r="29" spans="1:25" s="168" customFormat="1" ht="9.75" hidden="1">
      <c r="A29" s="191">
        <f>IF(ROW()&lt;=B$3,INDEX('FP'!F:F,B$2+ROW()-1)&amp;" - "&amp;INDEX('FP'!C:C,B$2+ROW()-1),"")</f>
      </c>
      <c r="B29" s="196"/>
      <c r="C29" s="193">
        <f>IF(ROW()&lt;=B$3,INDEX('FP'!E:E,B$2+ROW()-1),"")</f>
      </c>
      <c r="D29" s="178">
        <f>IF(ROW()&lt;=B$3,INDEX('FP'!F:F,B$2+ROW()-1),"")</f>
      </c>
      <c r="E29" s="178"/>
      <c r="F29" s="178">
        <f>IF(ROW()&lt;=B$3,INDEX('FP'!G:G,B$2+ROW()-1),"")</f>
      </c>
      <c r="G29" s="178"/>
      <c r="H29" s="179">
        <f>IF(ROW()&lt;=B$3,INDEX('FP'!C:C,B$2+ROW()-1),"")</f>
      </c>
      <c r="I29" s="180">
        <f t="shared" si="0"/>
      </c>
      <c r="J29" s="181">
        <f t="shared" si="1"/>
      </c>
      <c r="K29" s="182">
        <f t="shared" si="2"/>
      </c>
      <c r="L29" s="183">
        <v>99</v>
      </c>
      <c r="M29" s="197">
        <f>$A28</f>
      </c>
      <c r="N29" s="198">
        <v>99</v>
      </c>
      <c r="O29" s="184"/>
      <c r="P29" s="184"/>
      <c r="Q29" s="184"/>
      <c r="R29" s="184"/>
      <c r="S29" s="184"/>
      <c r="T29" s="184"/>
      <c r="U29" s="184"/>
      <c r="V29" s="184"/>
      <c r="W29" s="184"/>
      <c r="X29" s="184"/>
      <c r="Y29" s="184"/>
    </row>
    <row r="30" spans="1:25" s="168" customFormat="1" ht="9.75" hidden="1">
      <c r="A30" s="191">
        <f>IF(ROW()&lt;=B$3,INDEX('FP'!F:F,B$2+ROW()-1)&amp;" - "&amp;INDEX('FP'!C:C,B$2+ROW()-1),"")</f>
      </c>
      <c r="B30" s="196"/>
      <c r="C30" s="193">
        <f>IF(ROW()&lt;=B$3,INDEX('FP'!E:E,B$2+ROW()-1),"")</f>
      </c>
      <c r="D30" s="178">
        <f>IF(ROW()&lt;=B$3,INDEX('FP'!F:F,B$2+ROW()-1),"")</f>
      </c>
      <c r="E30" s="178"/>
      <c r="F30" s="178">
        <f>IF(ROW()&lt;=B$3,INDEX('FP'!G:G,B$2+ROW()-1),"")</f>
      </c>
      <c r="G30" s="178"/>
      <c r="H30" s="179">
        <f>IF(ROW()&lt;=B$3,INDEX('FP'!C:C,B$2+ROW()-1),"")</f>
      </c>
      <c r="I30" s="180">
        <f t="shared" si="0"/>
      </c>
      <c r="J30" s="181">
        <f t="shared" si="1"/>
      </c>
      <c r="K30" s="182">
        <f t="shared" si="2"/>
      </c>
      <c r="L30" s="183">
        <v>99</v>
      </c>
      <c r="M30" s="203" t="s">
        <v>374</v>
      </c>
      <c r="N30" s="192" t="s">
        <v>418</v>
      </c>
      <c r="Q30" s="184"/>
      <c r="R30" s="184"/>
      <c r="S30" s="184"/>
      <c r="T30" s="184"/>
      <c r="U30" s="184"/>
      <c r="V30" s="184"/>
      <c r="W30" s="184"/>
      <c r="X30" s="184"/>
      <c r="Y30" s="184"/>
    </row>
    <row r="31" spans="1:25" s="168" customFormat="1" ht="9.75" hidden="1">
      <c r="A31" s="191">
        <f>IF(ROW()&lt;=B$3,INDEX('FP'!F:F,B$2+ROW()-1)&amp;" - "&amp;INDEX('FP'!C:C,B$2+ROW()-1),"")</f>
      </c>
      <c r="B31" s="196"/>
      <c r="C31" s="193">
        <f>IF(ROW()&lt;=B$3,INDEX('FP'!E:E,B$2+ROW()-1),"")</f>
      </c>
      <c r="D31" s="178">
        <f>IF(ROW()&lt;=B$3,INDEX('FP'!F:F,B$2+ROW()-1),"")</f>
      </c>
      <c r="E31" s="178"/>
      <c r="F31" s="178">
        <f>IF(ROW()&lt;=B$3,INDEX('FP'!G:G,B$2+ROW()-1),"")</f>
      </c>
      <c r="G31" s="178"/>
      <c r="H31" s="179">
        <f>IF(ROW()&lt;=B$3,INDEX('FP'!C:C,B$2+ROW()-1),"")</f>
      </c>
      <c r="I31" s="180">
        <f t="shared" si="0"/>
      </c>
      <c r="J31" s="181">
        <f t="shared" si="1"/>
      </c>
      <c r="K31" s="182">
        <f t="shared" si="2"/>
      </c>
      <c r="L31" s="183">
        <v>99</v>
      </c>
      <c r="M31" s="204">
        <f>$A30</f>
      </c>
      <c r="N31" s="204">
        <v>99</v>
      </c>
      <c r="S31" s="184"/>
      <c r="T31" s="184"/>
      <c r="U31" s="184"/>
      <c r="V31" s="184"/>
      <c r="W31" s="184"/>
      <c r="X31" s="184"/>
      <c r="Y31" s="184"/>
    </row>
    <row r="32" spans="1:25" s="168" customFormat="1" ht="9.75" hidden="1">
      <c r="A32" s="191">
        <f>IF(ROW()&lt;=B$3,INDEX('FP'!F:F,B$2+ROW()-1)&amp;" - "&amp;INDEX('FP'!C:C,B$2+ROW()-1),"")</f>
      </c>
      <c r="B32" s="196"/>
      <c r="C32" s="193">
        <f>IF(ROW()&lt;=B$3,INDEX('FP'!E:E,B$2+ROW()-1),"")</f>
      </c>
      <c r="D32" s="178">
        <f>IF(ROW()&lt;=B$3,INDEX('FP'!F:F,B$2+ROW()-1),"")</f>
      </c>
      <c r="E32" s="178"/>
      <c r="F32" s="178">
        <f>IF(ROW()&lt;=B$3,INDEX('FP'!G:G,B$2+ROW()-1),"")</f>
      </c>
      <c r="G32" s="178"/>
      <c r="H32" s="179">
        <f>IF(ROW()&lt;=B$3,INDEX('FP'!C:C,B$2+ROW()-1),"")</f>
      </c>
      <c r="I32" s="180">
        <f t="shared" si="0"/>
      </c>
      <c r="J32" s="181">
        <f t="shared" si="1"/>
      </c>
      <c r="K32" s="182">
        <f t="shared" si="2"/>
      </c>
      <c r="L32" s="183">
        <v>99</v>
      </c>
      <c r="M32" s="194" t="s">
        <v>374</v>
      </c>
      <c r="N32" s="195" t="s">
        <v>418</v>
      </c>
      <c r="O32" s="184"/>
      <c r="P32" s="184"/>
      <c r="U32" s="184"/>
      <c r="V32" s="184"/>
      <c r="W32" s="184"/>
      <c r="X32" s="184"/>
      <c r="Y32" s="184"/>
    </row>
    <row r="33" spans="1:25" s="168" customFormat="1" ht="9.75" hidden="1">
      <c r="A33" s="191">
        <f>IF(ROW()&lt;=B$3,INDEX('FP'!F:F,B$2+ROW()-1)&amp;" - "&amp;INDEX('FP'!C:C,B$2+ROW()-1),"")</f>
      </c>
      <c r="B33" s="196"/>
      <c r="C33" s="193">
        <f>IF(ROW()&lt;=B$3,INDEX('FP'!E:E,B$2+ROW()-1),"")</f>
      </c>
      <c r="D33" s="178">
        <f>IF(ROW()&lt;=B$3,INDEX('FP'!F:F,B$2+ROW()-1),"")</f>
      </c>
      <c r="E33" s="178"/>
      <c r="F33" s="178">
        <f>IF(ROW()&lt;=B$3,INDEX('FP'!G:G,B$2+ROW()-1),"")</f>
      </c>
      <c r="G33" s="178"/>
      <c r="H33" s="179">
        <f>IF(ROW()&lt;=B$3,INDEX('FP'!C:C,B$2+ROW()-1),"")</f>
      </c>
      <c r="I33" s="180">
        <f t="shared" si="0"/>
      </c>
      <c r="J33" s="181">
        <f t="shared" si="1"/>
      </c>
      <c r="K33" s="182">
        <f t="shared" si="2"/>
      </c>
      <c r="L33" s="183">
        <v>99</v>
      </c>
      <c r="M33" s="197">
        <f>$A32</f>
      </c>
      <c r="N33" s="198">
        <v>99</v>
      </c>
      <c r="O33" s="184"/>
      <c r="P33" s="184"/>
      <c r="Q33" s="184"/>
      <c r="R33" s="184"/>
      <c r="W33" s="184"/>
      <c r="X33" s="184"/>
      <c r="Y33" s="184"/>
    </row>
    <row r="34" spans="1:25" s="168" customFormat="1" ht="9.75" hidden="1">
      <c r="A34" s="191">
        <f>IF(ROW()&lt;=B$3,INDEX('FP'!F:F,B$2+ROW()-1)&amp;" - "&amp;INDEX('FP'!C:C,B$2+ROW()-1),"")</f>
      </c>
      <c r="B34" s="196"/>
      <c r="C34" s="193">
        <f>IF(ROW()&lt;=B$3,INDEX('FP'!E:E,B$2+ROW()-1),"")</f>
      </c>
      <c r="D34" s="178">
        <f>IF(ROW()&lt;=B$3,INDEX('FP'!F:F,B$2+ROW()-1),"")</f>
      </c>
      <c r="E34" s="178"/>
      <c r="F34" s="178">
        <f>IF(ROW()&lt;=B$3,INDEX('FP'!G:G,B$2+ROW()-1),"")</f>
      </c>
      <c r="G34" s="178"/>
      <c r="H34" s="179">
        <f>IF(ROW()&lt;=B$3,INDEX('FP'!C:C,B$2+ROW()-1),"")</f>
      </c>
      <c r="I34" s="180">
        <f t="shared" si="0"/>
      </c>
      <c r="J34" s="181">
        <f t="shared" si="1"/>
      </c>
      <c r="K34" s="182">
        <f t="shared" si="2"/>
      </c>
      <c r="L34" s="183">
        <v>99</v>
      </c>
      <c r="M34" s="203" t="s">
        <v>374</v>
      </c>
      <c r="N34" s="192" t="s">
        <v>418</v>
      </c>
      <c r="O34" s="184"/>
      <c r="P34" s="184"/>
      <c r="Q34" s="184"/>
      <c r="R34" s="184"/>
      <c r="S34" s="184"/>
      <c r="T34" s="184"/>
      <c r="Y34" s="184"/>
    </row>
    <row r="35" spans="1:25" s="168" customFormat="1" ht="9.75" hidden="1">
      <c r="A35" s="191">
        <f>IF(ROW()&lt;=B$3,INDEX('FP'!F:F,B$2+ROW()-1)&amp;" - "&amp;INDEX('FP'!C:C,B$2+ROW()-1),"")</f>
      </c>
      <c r="B35" s="196"/>
      <c r="C35" s="193">
        <f>IF(ROW()&lt;=B$3,INDEX('FP'!E:E,B$2+ROW()-1),"")</f>
      </c>
      <c r="D35" s="178">
        <f>IF(ROW()&lt;=B$3,INDEX('FP'!F:F,B$2+ROW()-1),"")</f>
      </c>
      <c r="E35" s="178"/>
      <c r="F35" s="178">
        <f>IF(ROW()&lt;=B$3,INDEX('FP'!G:G,B$2+ROW()-1),"")</f>
      </c>
      <c r="G35" s="178"/>
      <c r="H35" s="179">
        <f>IF(ROW()&lt;=B$3,INDEX('FP'!C:C,B$2+ROW()-1),"")</f>
      </c>
      <c r="I35" s="180">
        <f t="shared" si="0"/>
      </c>
      <c r="J35" s="181">
        <f t="shared" si="1"/>
      </c>
      <c r="K35" s="182">
        <f t="shared" si="2"/>
      </c>
      <c r="L35" s="183">
        <v>99</v>
      </c>
      <c r="M35" s="204">
        <f>$A34</f>
      </c>
      <c r="N35" s="204">
        <v>99</v>
      </c>
      <c r="O35" s="184"/>
      <c r="P35" s="184"/>
      <c r="Q35" s="184"/>
      <c r="R35" s="184"/>
      <c r="S35" s="184"/>
      <c r="T35" s="184"/>
      <c r="Y35" s="184"/>
    </row>
    <row r="36" spans="1:25" s="168" customFormat="1" ht="9.75" hidden="1">
      <c r="A36" s="191">
        <f>IF(ROW()&lt;=B$3,INDEX('FP'!F:F,B$2+ROW()-1)&amp;" - "&amp;INDEX('FP'!C:C,B$2+ROW()-1),"")</f>
      </c>
      <c r="B36" s="196"/>
      <c r="C36" s="193">
        <f>IF(ROW()&lt;=B$3,INDEX('FP'!E:E,B$2+ROW()-1),"")</f>
      </c>
      <c r="D36" s="178">
        <f>IF(ROW()&lt;=B$3,INDEX('FP'!F:F,B$2+ROW()-1),"")</f>
      </c>
      <c r="E36" s="178"/>
      <c r="F36" s="178">
        <f>IF(ROW()&lt;=B$3,INDEX('FP'!G:G,B$2+ROW()-1),"")</f>
      </c>
      <c r="G36" s="178"/>
      <c r="H36" s="179">
        <f>IF(ROW()&lt;=B$3,INDEX('FP'!C:C,B$2+ROW()-1),"")</f>
      </c>
      <c r="I36" s="180">
        <f t="shared" si="0"/>
      </c>
      <c r="J36" s="181">
        <f t="shared" si="1"/>
      </c>
      <c r="K36" s="182">
        <f t="shared" si="2"/>
      </c>
      <c r="L36" s="183">
        <v>99</v>
      </c>
      <c r="M36" s="194" t="s">
        <v>374</v>
      </c>
      <c r="N36" s="195" t="s">
        <v>418</v>
      </c>
      <c r="O36" s="184"/>
      <c r="P36" s="184"/>
      <c r="Q36" s="184"/>
      <c r="R36" s="184"/>
      <c r="W36" s="184"/>
      <c r="X36" s="184"/>
      <c r="Y36" s="184"/>
    </row>
    <row r="37" spans="1:25" s="168" customFormat="1" ht="9.75" hidden="1">
      <c r="A37" s="191">
        <f>IF(ROW()&lt;=B$3,INDEX('FP'!F:F,B$2+ROW()-1)&amp;" - "&amp;INDEX('FP'!C:C,B$2+ROW()-1),"")</f>
      </c>
      <c r="B37" s="196"/>
      <c r="C37" s="193">
        <f>IF(ROW()&lt;=B$3,INDEX('FP'!E:E,B$2+ROW()-1),"")</f>
      </c>
      <c r="D37" s="178">
        <f>IF(ROW()&lt;=B$3,INDEX('FP'!F:F,B$2+ROW()-1),"")</f>
      </c>
      <c r="E37" s="178"/>
      <c r="F37" s="178">
        <f>IF(ROW()&lt;=B$3,INDEX('FP'!G:G,B$2+ROW()-1),"")</f>
      </c>
      <c r="G37" s="178"/>
      <c r="H37" s="179">
        <f>IF(ROW()&lt;=B$3,INDEX('FP'!C:C,B$2+ROW()-1),"")</f>
      </c>
      <c r="I37" s="180">
        <f t="shared" si="0"/>
      </c>
      <c r="J37" s="181">
        <f t="shared" si="1"/>
      </c>
      <c r="K37" s="182">
        <f t="shared" si="2"/>
      </c>
      <c r="L37" s="183">
        <v>99</v>
      </c>
      <c r="M37" s="197">
        <f>$A36</f>
      </c>
      <c r="N37" s="198">
        <v>99</v>
      </c>
      <c r="O37" s="184"/>
      <c r="P37" s="184"/>
      <c r="U37" s="184"/>
      <c r="V37" s="184"/>
      <c r="W37" s="184"/>
      <c r="X37" s="184"/>
      <c r="Y37" s="184"/>
    </row>
    <row r="38" spans="1:25" s="168" customFormat="1" ht="9.75" hidden="1">
      <c r="A38" s="191">
        <f>IF(ROW()&lt;=B$3,INDEX('FP'!F:F,B$2+ROW()-1)&amp;" - "&amp;INDEX('FP'!C:C,B$2+ROW()-1),"")</f>
      </c>
      <c r="B38" s="196"/>
      <c r="C38" s="193">
        <f>IF(ROW()&lt;=B$3,INDEX('FP'!E:E,B$2+ROW()-1),"")</f>
      </c>
      <c r="D38" s="178">
        <f>IF(ROW()&lt;=B$3,INDEX('FP'!F:F,B$2+ROW()-1),"")</f>
      </c>
      <c r="E38" s="178"/>
      <c r="F38" s="178">
        <f>IF(ROW()&lt;=B$3,INDEX('FP'!G:G,B$2+ROW()-1),"")</f>
      </c>
      <c r="G38" s="178"/>
      <c r="H38" s="179">
        <f>IF(ROW()&lt;=B$3,INDEX('FP'!C:C,B$2+ROW()-1),"")</f>
      </c>
      <c r="I38" s="180">
        <f t="shared" si="0"/>
      </c>
      <c r="J38" s="181">
        <f t="shared" si="1"/>
      </c>
      <c r="K38" s="182">
        <f t="shared" si="2"/>
      </c>
      <c r="L38" s="183">
        <v>99</v>
      </c>
      <c r="M38" s="203" t="s">
        <v>374</v>
      </c>
      <c r="N38" s="192" t="s">
        <v>418</v>
      </c>
      <c r="S38" s="184"/>
      <c r="T38" s="184"/>
      <c r="U38" s="184"/>
      <c r="V38" s="184"/>
      <c r="W38" s="184"/>
      <c r="X38" s="184"/>
      <c r="Y38" s="184"/>
    </row>
    <row r="39" spans="1:25" s="168" customFormat="1" ht="9.75" hidden="1">
      <c r="A39" s="191">
        <f>IF(ROW()&lt;=B$3,INDEX('FP'!F:F,B$2+ROW()-1)&amp;" - "&amp;INDEX('FP'!C:C,B$2+ROW()-1),"")</f>
      </c>
      <c r="B39" s="196"/>
      <c r="C39" s="193">
        <f>IF(ROW()&lt;=B$3,INDEX('FP'!E:E,B$2+ROW()-1),"")</f>
      </c>
      <c r="D39" s="178">
        <f>IF(ROW()&lt;=B$3,INDEX('FP'!F:F,B$2+ROW()-1),"")</f>
      </c>
      <c r="E39" s="178"/>
      <c r="F39" s="178">
        <f>IF(ROW()&lt;=B$3,INDEX('FP'!G:G,B$2+ROW()-1),"")</f>
      </c>
      <c r="G39" s="178"/>
      <c r="H39" s="179">
        <f>IF(ROW()&lt;=B$3,INDEX('FP'!C:C,B$2+ROW()-1),"")</f>
      </c>
      <c r="I39" s="180">
        <f t="shared" si="0"/>
      </c>
      <c r="J39" s="181">
        <f t="shared" si="1"/>
      </c>
      <c r="K39" s="182">
        <f t="shared" si="2"/>
      </c>
      <c r="L39" s="183">
        <v>99</v>
      </c>
      <c r="M39" s="204">
        <f>$A38</f>
      </c>
      <c r="N39" s="204">
        <v>99</v>
      </c>
      <c r="Q39" s="184"/>
      <c r="R39" s="184"/>
      <c r="S39" s="184"/>
      <c r="T39" s="184"/>
      <c r="U39" s="184"/>
      <c r="V39" s="184"/>
      <c r="W39" s="184"/>
      <c r="X39" s="184"/>
      <c r="Y39" s="184"/>
    </row>
    <row r="40" spans="1:25" s="168" customFormat="1" ht="9.75" hidden="1">
      <c r="A40" s="191">
        <f>IF(ROW()&lt;=B$3,INDEX('FP'!F:F,B$2+ROW()-1)&amp;" - "&amp;INDEX('FP'!C:C,B$2+ROW()-1),"")</f>
      </c>
      <c r="B40" s="196"/>
      <c r="C40" s="193">
        <f>IF(ROW()&lt;=B$3,INDEX('FP'!E:E,B$2+ROW()-1),"")</f>
      </c>
      <c r="D40" s="178">
        <f>IF(ROW()&lt;=B$3,INDEX('FP'!F:F,B$2+ROW()-1),"")</f>
      </c>
      <c r="E40" s="178"/>
      <c r="F40" s="178">
        <f>IF(ROW()&lt;=B$3,INDEX('FP'!G:G,B$2+ROW()-1),"")</f>
      </c>
      <c r="G40" s="178"/>
      <c r="H40" s="179">
        <f>IF(ROW()&lt;=B$3,INDEX('FP'!C:C,B$2+ROW()-1),"")</f>
      </c>
      <c r="I40" s="180">
        <f t="shared" si="0"/>
      </c>
      <c r="J40" s="181">
        <f t="shared" si="1"/>
      </c>
      <c r="K40" s="182">
        <f t="shared" si="2"/>
      </c>
      <c r="L40" s="183">
        <v>99</v>
      </c>
      <c r="M40" s="194" t="s">
        <v>374</v>
      </c>
      <c r="N40" s="195" t="s">
        <v>418</v>
      </c>
      <c r="O40" s="184"/>
      <c r="P40" s="184"/>
      <c r="Q40" s="184"/>
      <c r="R40" s="184"/>
      <c r="S40" s="184"/>
      <c r="T40" s="184"/>
      <c r="U40" s="184"/>
      <c r="V40" s="184"/>
      <c r="W40" s="184"/>
      <c r="X40" s="184"/>
      <c r="Y40" s="184"/>
    </row>
    <row r="41" spans="1:25" s="168" customFormat="1" ht="9.75" hidden="1">
      <c r="A41" s="191">
        <f>IF(ROW()&lt;=B$3,INDEX('FP'!F:F,B$2+ROW()-1)&amp;" - "&amp;INDEX('FP'!C:C,B$2+ROW()-1),"")</f>
      </c>
      <c r="B41" s="196"/>
      <c r="C41" s="193">
        <f>IF(ROW()&lt;=B$3,INDEX('FP'!E:E,B$2+ROW()-1),"")</f>
      </c>
      <c r="D41" s="178">
        <f>IF(ROW()&lt;=B$3,INDEX('FP'!F:F,B$2+ROW()-1),"")</f>
      </c>
      <c r="E41" s="178"/>
      <c r="F41" s="178">
        <f>IF(ROW()&lt;=B$3,INDEX('FP'!G:G,B$2+ROW()-1),"")</f>
      </c>
      <c r="G41" s="178"/>
      <c r="H41" s="179">
        <f>IF(ROW()&lt;=B$3,INDEX('FP'!C:C,B$2+ROW()-1),"")</f>
      </c>
      <c r="I41" s="180">
        <f t="shared" si="0"/>
      </c>
      <c r="J41" s="181">
        <f t="shared" si="1"/>
      </c>
      <c r="K41" s="182">
        <f t="shared" si="2"/>
      </c>
      <c r="L41" s="183">
        <v>99</v>
      </c>
      <c r="M41" s="197">
        <f>$A40</f>
      </c>
      <c r="N41" s="198">
        <v>99</v>
      </c>
      <c r="O41" s="184"/>
      <c r="P41" s="184"/>
      <c r="Q41" s="184"/>
      <c r="R41" s="184"/>
      <c r="S41" s="184"/>
      <c r="T41" s="184"/>
      <c r="U41" s="184"/>
      <c r="V41" s="184"/>
      <c r="W41" s="184"/>
      <c r="X41" s="184"/>
      <c r="Y41" s="184"/>
    </row>
    <row r="42" spans="1:25" s="168" customFormat="1" ht="9.75" hidden="1">
      <c r="A42" s="191">
        <f>IF(ROW()&lt;=B$3,INDEX('FP'!F:F,B$2+ROW()-1)&amp;" - "&amp;INDEX('FP'!C:C,B$2+ROW()-1),"")</f>
      </c>
      <c r="B42" s="196"/>
      <c r="C42" s="193">
        <f>IF(ROW()&lt;=B$3,INDEX('FP'!E:E,B$2+ROW()-1),"")</f>
      </c>
      <c r="D42" s="178">
        <f>IF(ROW()&lt;=B$3,INDEX('FP'!F:F,B$2+ROW()-1),"")</f>
      </c>
      <c r="E42" s="178"/>
      <c r="F42" s="178">
        <f>IF(ROW()&lt;=B$3,INDEX('FP'!G:G,B$2+ROW()-1),"")</f>
      </c>
      <c r="G42" s="178"/>
      <c r="H42" s="179">
        <f>IF(ROW()&lt;=B$3,INDEX('FP'!C:C,B$2+ROW()-1),"")</f>
      </c>
      <c r="I42" s="180">
        <f t="shared" si="0"/>
      </c>
      <c r="J42" s="181">
        <f t="shared" si="1"/>
      </c>
      <c r="K42" s="182">
        <f t="shared" si="2"/>
      </c>
      <c r="L42" s="183">
        <v>99</v>
      </c>
      <c r="M42" s="203" t="s">
        <v>374</v>
      </c>
      <c r="N42" s="192" t="s">
        <v>418</v>
      </c>
      <c r="Q42" s="184"/>
      <c r="R42" s="184"/>
      <c r="S42" s="184"/>
      <c r="T42" s="184"/>
      <c r="U42" s="184"/>
      <c r="V42" s="184"/>
      <c r="W42" s="184"/>
      <c r="X42" s="184"/>
      <c r="Y42" s="184"/>
    </row>
    <row r="43" spans="1:25" s="168" customFormat="1" ht="9.75" hidden="1">
      <c r="A43" s="191">
        <f>IF(ROW()&lt;=B$3,INDEX('FP'!F:F,B$2+ROW()-1)&amp;" - "&amp;INDEX('FP'!C:C,B$2+ROW()-1),"")</f>
      </c>
      <c r="B43" s="196"/>
      <c r="C43" s="193">
        <f>IF(ROW()&lt;=B$3,INDEX('FP'!E:E,B$2+ROW()-1),"")</f>
      </c>
      <c r="D43" s="178">
        <f>IF(ROW()&lt;=B$3,INDEX('FP'!F:F,B$2+ROW()-1),"")</f>
      </c>
      <c r="E43" s="178"/>
      <c r="F43" s="178">
        <f>IF(ROW()&lt;=B$3,INDEX('FP'!G:G,B$2+ROW()-1),"")</f>
      </c>
      <c r="G43" s="178"/>
      <c r="H43" s="179">
        <f>IF(ROW()&lt;=B$3,INDEX('FP'!C:C,B$2+ROW()-1),"")</f>
      </c>
      <c r="I43" s="180">
        <f t="shared" si="0"/>
      </c>
      <c r="J43" s="181">
        <f t="shared" si="1"/>
      </c>
      <c r="K43" s="182">
        <f t="shared" si="2"/>
      </c>
      <c r="L43" s="183">
        <v>99</v>
      </c>
      <c r="M43" s="204">
        <f>$A42</f>
      </c>
      <c r="N43" s="204">
        <v>99</v>
      </c>
      <c r="S43" s="184"/>
      <c r="T43" s="184"/>
      <c r="U43" s="184"/>
      <c r="V43" s="184"/>
      <c r="W43" s="184"/>
      <c r="X43" s="184"/>
      <c r="Y43" s="184"/>
    </row>
    <row r="44" spans="1:25" s="168" customFormat="1" ht="9.75" hidden="1">
      <c r="A44" s="191">
        <f>IF(ROW()&lt;=B$3,INDEX('FP'!F:F,B$2+ROW()-1)&amp;" - "&amp;INDEX('FP'!C:C,B$2+ROW()-1),"")</f>
      </c>
      <c r="B44" s="196"/>
      <c r="C44" s="193">
        <f>IF(ROW()&lt;=B$3,INDEX('FP'!E:E,B$2+ROW()-1),"")</f>
      </c>
      <c r="D44" s="178">
        <f>IF(ROW()&lt;=B$3,INDEX('FP'!F:F,B$2+ROW()-1),"")</f>
      </c>
      <c r="E44" s="178"/>
      <c r="F44" s="178">
        <f>IF(ROW()&lt;=B$3,INDEX('FP'!G:G,B$2+ROW()-1),"")</f>
      </c>
      <c r="G44" s="178"/>
      <c r="H44" s="179">
        <f>IF(ROW()&lt;=B$3,INDEX('FP'!C:C,B$2+ROW()-1),"")</f>
      </c>
      <c r="I44" s="180">
        <f t="shared" si="0"/>
      </c>
      <c r="J44" s="181">
        <f t="shared" si="1"/>
      </c>
      <c r="K44" s="182">
        <f t="shared" si="2"/>
      </c>
      <c r="L44" s="183">
        <v>99</v>
      </c>
      <c r="M44" s="194" t="s">
        <v>374</v>
      </c>
      <c r="N44" s="195" t="s">
        <v>418</v>
      </c>
      <c r="O44" s="184"/>
      <c r="P44" s="184"/>
      <c r="U44" s="184"/>
      <c r="V44" s="184"/>
      <c r="W44" s="184"/>
      <c r="X44" s="184"/>
      <c r="Y44" s="184"/>
    </row>
    <row r="45" spans="1:25" s="168" customFormat="1" ht="9.75" hidden="1">
      <c r="A45" s="191">
        <f>IF(ROW()&lt;=B$3,INDEX('FP'!F:F,B$2+ROW()-1)&amp;" - "&amp;INDEX('FP'!C:C,B$2+ROW()-1),"")</f>
      </c>
      <c r="B45" s="196"/>
      <c r="C45" s="193">
        <f>IF(ROW()&lt;=B$3,INDEX('FP'!E:E,B$2+ROW()-1),"")</f>
      </c>
      <c r="D45" s="178">
        <f>IF(ROW()&lt;=B$3,INDEX('FP'!F:F,B$2+ROW()-1),"")</f>
      </c>
      <c r="E45" s="178"/>
      <c r="F45" s="178">
        <f>IF(ROW()&lt;=B$3,INDEX('FP'!G:G,B$2+ROW()-1),"")</f>
      </c>
      <c r="G45" s="178"/>
      <c r="H45" s="179">
        <f>IF(ROW()&lt;=B$3,INDEX('FP'!C:C,B$2+ROW()-1),"")</f>
      </c>
      <c r="I45" s="180">
        <f t="shared" si="0"/>
      </c>
      <c r="J45" s="181">
        <f t="shared" si="1"/>
      </c>
      <c r="K45" s="182">
        <f t="shared" si="2"/>
      </c>
      <c r="L45" s="183">
        <v>99</v>
      </c>
      <c r="M45" s="197">
        <f>$A44</f>
      </c>
      <c r="N45" s="198">
        <v>99</v>
      </c>
      <c r="O45" s="184"/>
      <c r="P45" s="184"/>
      <c r="Q45" s="184"/>
      <c r="R45" s="184"/>
      <c r="W45" s="184"/>
      <c r="X45" s="184"/>
      <c r="Y45" s="184"/>
    </row>
    <row r="46" spans="1:25" s="168" customFormat="1" ht="9.75" hidden="1">
      <c r="A46" s="191">
        <f>IF(ROW()&lt;=B$3,INDEX('FP'!F:F,B$2+ROW()-1)&amp;" - "&amp;INDEX('FP'!C:C,B$2+ROW()-1),"")</f>
      </c>
      <c r="B46" s="196"/>
      <c r="C46" s="193">
        <f>IF(ROW()&lt;=B$3,INDEX('FP'!E:E,B$2+ROW()-1),"")</f>
      </c>
      <c r="D46" s="178">
        <f>IF(ROW()&lt;=B$3,INDEX('FP'!F:F,B$2+ROW()-1),"")</f>
      </c>
      <c r="E46" s="178"/>
      <c r="F46" s="178">
        <f>IF(ROW()&lt;=B$3,INDEX('FP'!G:G,B$2+ROW()-1),"")</f>
      </c>
      <c r="G46" s="178"/>
      <c r="H46" s="179">
        <f>IF(ROW()&lt;=B$3,INDEX('FP'!C:C,B$2+ROW()-1),"")</f>
      </c>
      <c r="I46" s="180">
        <f t="shared" si="0"/>
      </c>
      <c r="J46" s="181">
        <f t="shared" si="1"/>
      </c>
      <c r="K46" s="182">
        <f t="shared" si="2"/>
      </c>
      <c r="L46" s="183">
        <v>99</v>
      </c>
      <c r="M46" s="203" t="s">
        <v>374</v>
      </c>
      <c r="N46" s="192" t="s">
        <v>418</v>
      </c>
      <c r="O46" s="184"/>
      <c r="P46" s="184"/>
      <c r="Q46" s="184"/>
      <c r="R46" s="184"/>
      <c r="S46" s="184"/>
      <c r="T46" s="184"/>
      <c r="Y46" s="184"/>
    </row>
    <row r="47" spans="1:25" s="168" customFormat="1" ht="9.75" hidden="1">
      <c r="A47" s="191">
        <f>IF(ROW()&lt;=B$3,INDEX('FP'!F:F,B$2+ROW()-1)&amp;" - "&amp;INDEX('FP'!C:C,B$2+ROW()-1),"")</f>
      </c>
      <c r="B47" s="196"/>
      <c r="C47" s="193">
        <f>IF(ROW()&lt;=B$3,INDEX('FP'!E:E,B$2+ROW()-1),"")</f>
      </c>
      <c r="D47" s="178">
        <f>IF(ROW()&lt;=B$3,INDEX('FP'!F:F,B$2+ROW()-1),"")</f>
      </c>
      <c r="E47" s="178"/>
      <c r="F47" s="178">
        <f>IF(ROW()&lt;=B$3,INDEX('FP'!G:G,B$2+ROW()-1),"")</f>
      </c>
      <c r="G47" s="178"/>
      <c r="H47" s="179">
        <f>IF(ROW()&lt;=B$3,INDEX('FP'!C:C,B$2+ROW()-1),"")</f>
      </c>
      <c r="I47" s="180">
        <f t="shared" si="0"/>
      </c>
      <c r="J47" s="181">
        <f t="shared" si="1"/>
      </c>
      <c r="K47" s="182">
        <f t="shared" si="2"/>
      </c>
      <c r="L47" s="183">
        <v>99</v>
      </c>
      <c r="M47" s="204">
        <f>$A46</f>
      </c>
      <c r="N47" s="204">
        <v>99</v>
      </c>
      <c r="O47" s="184"/>
      <c r="P47" s="184"/>
      <c r="Q47" s="184"/>
      <c r="R47" s="184"/>
      <c r="S47" s="184"/>
      <c r="T47" s="184"/>
      <c r="Y47" s="184"/>
    </row>
    <row r="48" spans="1:25" s="168" customFormat="1" ht="9.75" hidden="1">
      <c r="A48" s="191">
        <f>IF(ROW()&lt;=B$3,INDEX('FP'!F:F,B$2+ROW()-1)&amp;" - "&amp;INDEX('FP'!C:C,B$2+ROW()-1),"")</f>
      </c>
      <c r="B48" s="196"/>
      <c r="C48" s="193">
        <f>IF(ROW()&lt;=B$3,INDEX('FP'!E:E,B$2+ROW()-1),"")</f>
      </c>
      <c r="D48" s="178">
        <f>IF(ROW()&lt;=B$3,INDEX('FP'!F:F,B$2+ROW()-1),"")</f>
      </c>
      <c r="E48" s="178"/>
      <c r="F48" s="178">
        <f>IF(ROW()&lt;=B$3,INDEX('FP'!G:G,B$2+ROW()-1),"")</f>
      </c>
      <c r="G48" s="178"/>
      <c r="H48" s="179">
        <f>IF(ROW()&lt;=B$3,INDEX('FP'!C:C,B$2+ROW()-1),"")</f>
      </c>
      <c r="I48" s="180">
        <f t="shared" si="0"/>
      </c>
      <c r="J48" s="181">
        <f t="shared" si="1"/>
      </c>
      <c r="K48" s="182">
        <f t="shared" si="2"/>
      </c>
      <c r="L48" s="183">
        <v>99</v>
      </c>
      <c r="M48" s="194" t="s">
        <v>374</v>
      </c>
      <c r="N48" s="195" t="s">
        <v>418</v>
      </c>
      <c r="O48" s="184"/>
      <c r="P48" s="184"/>
      <c r="Q48" s="184"/>
      <c r="R48" s="184"/>
      <c r="W48" s="184"/>
      <c r="X48" s="184"/>
      <c r="Y48" s="184"/>
    </row>
    <row r="49" spans="1:25" s="168" customFormat="1" ht="9.75" hidden="1">
      <c r="A49" s="191">
        <f>IF(ROW()&lt;=B$3,INDEX('FP'!F:F,B$2+ROW()-1)&amp;" - "&amp;INDEX('FP'!C:C,B$2+ROW()-1),"")</f>
      </c>
      <c r="B49" s="196"/>
      <c r="C49" s="193">
        <f>IF(ROW()&lt;=B$3,INDEX('FP'!E:E,B$2+ROW()-1),"")</f>
      </c>
      <c r="D49" s="178">
        <f>IF(ROW()&lt;=B$3,INDEX('FP'!F:F,B$2+ROW()-1),"")</f>
      </c>
      <c r="E49" s="178"/>
      <c r="F49" s="178">
        <f>IF(ROW()&lt;=B$3,INDEX('FP'!G:G,B$2+ROW()-1),"")</f>
      </c>
      <c r="G49" s="178"/>
      <c r="H49" s="179">
        <f>IF(ROW()&lt;=B$3,INDEX('FP'!C:C,B$2+ROW()-1),"")</f>
      </c>
      <c r="I49" s="180">
        <f t="shared" si="0"/>
      </c>
      <c r="J49" s="181">
        <f t="shared" si="1"/>
      </c>
      <c r="K49" s="182">
        <f t="shared" si="2"/>
      </c>
      <c r="L49" s="183">
        <v>99</v>
      </c>
      <c r="M49" s="197">
        <f>$A48</f>
      </c>
      <c r="N49" s="198">
        <v>99</v>
      </c>
      <c r="O49" s="184"/>
      <c r="P49" s="184"/>
      <c r="U49" s="184"/>
      <c r="V49" s="184"/>
      <c r="W49" s="184"/>
      <c r="X49" s="184"/>
      <c r="Y49" s="184"/>
    </row>
    <row r="50" spans="1:25" s="168" customFormat="1" ht="9.75" hidden="1">
      <c r="A50" s="191">
        <f>IF(ROW()&lt;=B$3,INDEX('FP'!F:F,B$2+ROW()-1)&amp;" - "&amp;INDEX('FP'!C:C,B$2+ROW()-1),"")</f>
      </c>
      <c r="B50" s="196"/>
      <c r="C50" s="193">
        <f>IF(ROW()&lt;=B$3,INDEX('FP'!E:E,B$2+ROW()-1),"")</f>
      </c>
      <c r="D50" s="178">
        <f>IF(ROW()&lt;=B$3,INDEX('FP'!F:F,B$2+ROW()-1),"")</f>
      </c>
      <c r="E50" s="178"/>
      <c r="F50" s="178">
        <f>IF(ROW()&lt;=B$3,INDEX('FP'!G:G,B$2+ROW()-1),"")</f>
      </c>
      <c r="G50" s="178"/>
      <c r="H50" s="179">
        <f>IF(ROW()&lt;=B$3,INDEX('FP'!C:C,B$2+ROW()-1),"")</f>
      </c>
      <c r="I50" s="180">
        <f t="shared" si="0"/>
      </c>
      <c r="J50" s="181">
        <f t="shared" si="1"/>
      </c>
      <c r="K50" s="182">
        <f t="shared" si="2"/>
      </c>
      <c r="L50" s="183">
        <v>99</v>
      </c>
      <c r="M50" s="203" t="s">
        <v>374</v>
      </c>
      <c r="N50" s="192" t="s">
        <v>418</v>
      </c>
      <c r="S50" s="184"/>
      <c r="T50" s="184"/>
      <c r="U50" s="184"/>
      <c r="V50" s="184"/>
      <c r="W50" s="184"/>
      <c r="X50" s="184"/>
      <c r="Y50" s="184"/>
    </row>
    <row r="51" spans="1:25" s="168" customFormat="1" ht="9.75" hidden="1">
      <c r="A51" s="191">
        <f>IF(ROW()&lt;=B$3,INDEX('FP'!F:F,B$2+ROW()-1)&amp;" - "&amp;INDEX('FP'!C:C,B$2+ROW()-1),"")</f>
      </c>
      <c r="B51" s="196"/>
      <c r="C51" s="193">
        <f>IF(ROW()&lt;=B$3,INDEX('FP'!E:E,B$2+ROW()-1),"")</f>
      </c>
      <c r="D51" s="178">
        <f>IF(ROW()&lt;=B$3,INDEX('FP'!F:F,B$2+ROW()-1),"")</f>
      </c>
      <c r="E51" s="178"/>
      <c r="F51" s="178">
        <f>IF(ROW()&lt;=B$3,INDEX('FP'!G:G,B$2+ROW()-1),"")</f>
      </c>
      <c r="G51" s="178"/>
      <c r="H51" s="179">
        <f>IF(ROW()&lt;=B$3,INDEX('FP'!C:C,B$2+ROW()-1),"")</f>
      </c>
      <c r="I51" s="180">
        <f t="shared" si="0"/>
      </c>
      <c r="J51" s="181">
        <f t="shared" si="1"/>
      </c>
      <c r="K51" s="182">
        <f t="shared" si="2"/>
      </c>
      <c r="L51" s="183">
        <v>99</v>
      </c>
      <c r="M51" s="204">
        <f>$A50</f>
      </c>
      <c r="N51" s="204">
        <v>99</v>
      </c>
      <c r="Q51" s="184"/>
      <c r="R51" s="184"/>
      <c r="S51" s="184"/>
      <c r="T51" s="184"/>
      <c r="U51" s="184"/>
      <c r="V51" s="184"/>
      <c r="W51" s="184"/>
      <c r="X51" s="184"/>
      <c r="Y51" s="184"/>
    </row>
    <row r="52" spans="1:25" s="168" customFormat="1" ht="9.75" hidden="1">
      <c r="A52" s="191">
        <f>IF(ROW()&lt;=B$3,INDEX('FP'!F:F,B$2+ROW()-1)&amp;" - "&amp;INDEX('FP'!C:C,B$2+ROW()-1),"")</f>
      </c>
      <c r="B52" s="196"/>
      <c r="C52" s="193">
        <f>IF(ROW()&lt;=B$3,INDEX('FP'!E:E,B$2+ROW()-1),"")</f>
      </c>
      <c r="D52" s="178">
        <f>IF(ROW()&lt;=B$3,INDEX('FP'!F:F,B$2+ROW()-1),"")</f>
      </c>
      <c r="E52" s="178"/>
      <c r="F52" s="178">
        <f>IF(ROW()&lt;=B$3,INDEX('FP'!G:G,B$2+ROW()-1),"")</f>
      </c>
      <c r="G52" s="178"/>
      <c r="H52" s="179">
        <f>IF(ROW()&lt;=B$3,INDEX('FP'!C:C,B$2+ROW()-1),"")</f>
      </c>
      <c r="I52" s="180">
        <f t="shared" si="0"/>
      </c>
      <c r="J52" s="181">
        <f t="shared" si="1"/>
      </c>
      <c r="K52" s="182">
        <f t="shared" si="2"/>
      </c>
      <c r="L52" s="183">
        <v>99</v>
      </c>
      <c r="M52" s="194" t="s">
        <v>374</v>
      </c>
      <c r="N52" s="195" t="s">
        <v>418</v>
      </c>
      <c r="O52" s="184"/>
      <c r="P52" s="184"/>
      <c r="Q52" s="184"/>
      <c r="R52" s="184"/>
      <c r="S52" s="184"/>
      <c r="T52" s="184"/>
      <c r="U52" s="184"/>
      <c r="V52" s="184"/>
      <c r="W52" s="184"/>
      <c r="X52" s="184"/>
      <c r="Y52" s="184"/>
    </row>
    <row r="53" spans="1:25" s="168" customFormat="1" ht="9.75" hidden="1">
      <c r="A53" s="191">
        <f>IF(ROW()&lt;=B$3,INDEX('FP'!F:F,B$2+ROW()-1)&amp;" - "&amp;INDEX('FP'!C:C,B$2+ROW()-1),"")</f>
      </c>
      <c r="B53" s="196"/>
      <c r="C53" s="193">
        <f>IF(ROW()&lt;=B$3,INDEX('FP'!E:E,B$2+ROW()-1),"")</f>
      </c>
      <c r="D53" s="178">
        <f>IF(ROW()&lt;=B$3,INDEX('FP'!F:F,B$2+ROW()-1),"")</f>
      </c>
      <c r="E53" s="178"/>
      <c r="F53" s="178">
        <f>IF(ROW()&lt;=B$3,INDEX('FP'!G:G,B$2+ROW()-1),"")</f>
      </c>
      <c r="G53" s="178"/>
      <c r="H53" s="179">
        <f>IF(ROW()&lt;=B$3,INDEX('FP'!C:C,B$2+ROW()-1),"")</f>
      </c>
      <c r="I53" s="180">
        <f t="shared" si="0"/>
      </c>
      <c r="J53" s="181">
        <f t="shared" si="1"/>
      </c>
      <c r="K53" s="182">
        <f t="shared" si="2"/>
      </c>
      <c r="L53" s="183">
        <v>99</v>
      </c>
      <c r="M53" s="197">
        <f>$A52</f>
      </c>
      <c r="N53" s="198">
        <v>99</v>
      </c>
      <c r="O53" s="184"/>
      <c r="P53" s="184"/>
      <c r="Q53" s="184"/>
      <c r="R53" s="184"/>
      <c r="S53" s="184"/>
      <c r="T53" s="184"/>
      <c r="U53" s="184"/>
      <c r="V53" s="184"/>
      <c r="W53" s="184"/>
      <c r="X53" s="184"/>
      <c r="Y53" s="184"/>
    </row>
    <row r="54" spans="1:25" s="168" customFormat="1" ht="9.75" hidden="1">
      <c r="A54" s="191">
        <f>IF(ROW()&lt;=B$3,INDEX('FP'!F:F,B$2+ROW()-1)&amp;" - "&amp;INDEX('FP'!C:C,B$2+ROW()-1),"")</f>
      </c>
      <c r="B54" s="196"/>
      <c r="C54" s="193">
        <f>IF(ROW()&lt;=B$3,INDEX('FP'!E:E,B$2+ROW()-1),"")</f>
      </c>
      <c r="D54" s="178">
        <f>IF(ROW()&lt;=B$3,INDEX('FP'!F:F,B$2+ROW()-1),"")</f>
      </c>
      <c r="E54" s="178"/>
      <c r="F54" s="178">
        <f>IF(ROW()&lt;=B$3,INDEX('FP'!G:G,B$2+ROW()-1),"")</f>
      </c>
      <c r="G54" s="178"/>
      <c r="H54" s="179">
        <f>IF(ROW()&lt;=B$3,INDEX('FP'!C:C,B$2+ROW()-1),"")</f>
      </c>
      <c r="I54" s="180">
        <f t="shared" si="0"/>
      </c>
      <c r="J54" s="181">
        <f t="shared" si="1"/>
      </c>
      <c r="K54" s="182">
        <f t="shared" si="2"/>
      </c>
      <c r="L54" s="183">
        <v>99</v>
      </c>
      <c r="M54" s="203" t="s">
        <v>374</v>
      </c>
      <c r="N54" s="192" t="s">
        <v>418</v>
      </c>
      <c r="O54" s="184"/>
      <c r="P54" s="184"/>
      <c r="Q54" s="184"/>
      <c r="R54" s="184"/>
      <c r="S54" s="184"/>
      <c r="T54" s="184"/>
      <c r="U54" s="184"/>
      <c r="V54" s="184"/>
      <c r="W54" s="184"/>
      <c r="X54" s="184"/>
      <c r="Y54" s="184"/>
    </row>
    <row r="55" spans="1:25" s="168" customFormat="1" ht="9.75" hidden="1">
      <c r="A55" s="191">
        <f>IF(ROW()&lt;=B$3,INDEX('FP'!F:F,B$2+ROW()-1)&amp;" - "&amp;INDEX('FP'!C:C,B$2+ROW()-1),"")</f>
      </c>
      <c r="B55" s="196"/>
      <c r="C55" s="193">
        <f>IF(ROW()&lt;=B$3,INDEX('FP'!E:E,B$2+ROW()-1),"")</f>
      </c>
      <c r="D55" s="178">
        <f>IF(ROW()&lt;=B$3,INDEX('FP'!F:F,B$2+ROW()-1),"")</f>
      </c>
      <c r="E55" s="178"/>
      <c r="F55" s="178">
        <f>IF(ROW()&lt;=B$3,INDEX('FP'!G:G,B$2+ROW()-1),"")</f>
      </c>
      <c r="G55" s="178"/>
      <c r="H55" s="179">
        <f>IF(ROW()&lt;=B$3,INDEX('FP'!C:C,B$2+ROW()-1),"")</f>
      </c>
      <c r="I55" s="180">
        <f t="shared" si="0"/>
      </c>
      <c r="J55" s="181">
        <f t="shared" si="1"/>
      </c>
      <c r="K55" s="182">
        <f t="shared" si="2"/>
      </c>
      <c r="L55" s="183">
        <v>99</v>
      </c>
      <c r="M55" s="204">
        <f>$A54</f>
      </c>
      <c r="N55" s="204">
        <v>99</v>
      </c>
      <c r="O55" s="184"/>
      <c r="P55" s="184"/>
      <c r="Q55" s="184"/>
      <c r="R55" s="184"/>
      <c r="S55" s="184"/>
      <c r="T55" s="184"/>
      <c r="U55" s="184"/>
      <c r="V55" s="184"/>
      <c r="W55" s="184"/>
      <c r="X55" s="184"/>
      <c r="Y55" s="184"/>
    </row>
    <row r="56" spans="1:25" s="168" customFormat="1" ht="9.75" hidden="1">
      <c r="A56" s="191">
        <f>IF(ROW()&lt;=B$3,INDEX('FP'!F:F,B$2+ROW()-1)&amp;" - "&amp;INDEX('FP'!C:C,B$2+ROW()-1),"")</f>
      </c>
      <c r="B56" s="196"/>
      <c r="C56" s="193">
        <f>IF(ROW()&lt;=B$3,INDEX('FP'!E:E,B$2+ROW()-1),"")</f>
      </c>
      <c r="D56" s="178">
        <f>IF(ROW()&lt;=B$3,INDEX('FP'!F:F,B$2+ROW()-1),"")</f>
      </c>
      <c r="E56" s="178"/>
      <c r="F56" s="178">
        <f>IF(ROW()&lt;=B$3,INDEX('FP'!G:G,B$2+ROW()-1),"")</f>
      </c>
      <c r="G56" s="178"/>
      <c r="H56" s="179">
        <f>IF(ROW()&lt;=B$3,INDEX('FP'!C:C,B$2+ROW()-1),"")</f>
      </c>
      <c r="I56" s="180">
        <f t="shared" si="0"/>
      </c>
      <c r="J56" s="181">
        <f t="shared" si="1"/>
      </c>
      <c r="K56" s="182">
        <f t="shared" si="2"/>
      </c>
      <c r="L56" s="183">
        <v>99</v>
      </c>
      <c r="M56" s="194" t="s">
        <v>374</v>
      </c>
      <c r="N56" s="195" t="s">
        <v>418</v>
      </c>
      <c r="O56" s="184"/>
      <c r="P56" s="184"/>
      <c r="Q56" s="184"/>
      <c r="R56" s="184"/>
      <c r="S56" s="184"/>
      <c r="T56" s="184"/>
      <c r="U56" s="184"/>
      <c r="V56" s="184"/>
      <c r="W56" s="184"/>
      <c r="X56" s="184"/>
      <c r="Y56" s="184"/>
    </row>
    <row r="57" spans="1:25" s="168" customFormat="1" ht="9.75" hidden="1">
      <c r="A57" s="191">
        <f>IF(ROW()&lt;=B$3,INDEX('FP'!F:F,B$2+ROW()-1)&amp;" - "&amp;INDEX('FP'!C:C,B$2+ROW()-1),"")</f>
      </c>
      <c r="B57" s="196"/>
      <c r="C57" s="193">
        <f>IF(ROW()&lt;=B$3,INDEX('FP'!E:E,B$2+ROW()-1),"")</f>
      </c>
      <c r="D57" s="178">
        <f>IF(ROW()&lt;=B$3,INDEX('FP'!F:F,B$2+ROW()-1),"")</f>
      </c>
      <c r="E57" s="178"/>
      <c r="F57" s="178">
        <f>IF(ROW()&lt;=B$3,INDEX('FP'!G:G,B$2+ROW()-1),"")</f>
      </c>
      <c r="G57" s="178"/>
      <c r="H57" s="179">
        <f>IF(ROW()&lt;=B$3,INDEX('FP'!C:C,B$2+ROW()-1),"")</f>
      </c>
      <c r="I57" s="180">
        <f t="shared" si="0"/>
      </c>
      <c r="J57" s="181">
        <f t="shared" si="1"/>
      </c>
      <c r="K57" s="182">
        <f t="shared" si="2"/>
      </c>
      <c r="L57" s="183">
        <v>99</v>
      </c>
      <c r="M57" s="197">
        <f>$A56</f>
      </c>
      <c r="N57" s="198">
        <v>99</v>
      </c>
      <c r="O57" s="184"/>
      <c r="P57" s="184"/>
      <c r="Q57" s="184"/>
      <c r="R57" s="184"/>
      <c r="S57" s="184"/>
      <c r="T57" s="184"/>
      <c r="U57" s="184"/>
      <c r="V57" s="184"/>
      <c r="W57" s="184"/>
      <c r="X57" s="184"/>
      <c r="Y57" s="184"/>
    </row>
    <row r="58" spans="1:25" s="168" customFormat="1" ht="9.75" hidden="1">
      <c r="A58" s="191">
        <f>IF(ROW()&lt;=B$3,INDEX('FP'!F:F,B$2+ROW()-1)&amp;" - "&amp;INDEX('FP'!C:C,B$2+ROW()-1),"")</f>
      </c>
      <c r="B58" s="196"/>
      <c r="C58" s="193">
        <f>IF(ROW()&lt;=B$3,INDEX('FP'!E:E,B$2+ROW()-1),"")</f>
      </c>
      <c r="D58" s="178">
        <f>IF(ROW()&lt;=B$3,INDEX('FP'!F:F,B$2+ROW()-1),"")</f>
      </c>
      <c r="E58" s="178"/>
      <c r="F58" s="178">
        <f>IF(ROW()&lt;=B$3,INDEX('FP'!G:G,B$2+ROW()-1),"")</f>
      </c>
      <c r="G58" s="178"/>
      <c r="H58" s="179">
        <f>IF(ROW()&lt;=B$3,INDEX('FP'!C:C,B$2+ROW()-1),"")</f>
      </c>
      <c r="I58" s="180">
        <f t="shared" si="0"/>
      </c>
      <c r="J58" s="181">
        <f t="shared" si="1"/>
      </c>
      <c r="K58" s="182">
        <f t="shared" si="2"/>
      </c>
      <c r="L58" s="183">
        <v>99</v>
      </c>
      <c r="M58" s="203" t="s">
        <v>374</v>
      </c>
      <c r="N58" s="192" t="s">
        <v>418</v>
      </c>
      <c r="O58" s="184"/>
      <c r="P58" s="184"/>
      <c r="Q58" s="184"/>
      <c r="R58" s="184"/>
      <c r="S58" s="184"/>
      <c r="T58" s="184"/>
      <c r="U58" s="184"/>
      <c r="V58" s="184"/>
      <c r="W58" s="184"/>
      <c r="X58" s="184"/>
      <c r="Y58" s="184"/>
    </row>
    <row r="59" spans="1:25" s="168" customFormat="1" ht="9.75" hidden="1">
      <c r="A59" s="191">
        <f>IF(ROW()&lt;=B$3,INDEX('FP'!F:F,B$2+ROW()-1)&amp;" - "&amp;INDEX('FP'!C:C,B$2+ROW()-1),"")</f>
      </c>
      <c r="B59" s="196"/>
      <c r="C59" s="193">
        <f>IF(ROW()&lt;=B$3,INDEX('FP'!E:E,B$2+ROW()-1),"")</f>
      </c>
      <c r="D59" s="178">
        <f>IF(ROW()&lt;=B$3,INDEX('FP'!F:F,B$2+ROW()-1),"")</f>
      </c>
      <c r="E59" s="178"/>
      <c r="F59" s="178">
        <f>IF(ROW()&lt;=B$3,INDEX('FP'!G:G,B$2+ROW()-1),"")</f>
      </c>
      <c r="G59" s="178"/>
      <c r="H59" s="179">
        <f>IF(ROW()&lt;=B$3,INDEX('FP'!C:C,B$2+ROW()-1),"")</f>
      </c>
      <c r="I59" s="180">
        <f t="shared" si="0"/>
      </c>
      <c r="J59" s="181">
        <f t="shared" si="1"/>
      </c>
      <c r="K59" s="182">
        <f t="shared" si="2"/>
      </c>
      <c r="L59" s="183">
        <v>99</v>
      </c>
      <c r="M59" s="204">
        <f>$A58</f>
      </c>
      <c r="N59" s="204">
        <v>99</v>
      </c>
      <c r="O59" s="184"/>
      <c r="P59" s="184"/>
      <c r="Q59" s="184"/>
      <c r="R59" s="184"/>
      <c r="S59" s="184"/>
      <c r="T59" s="184"/>
      <c r="U59" s="184"/>
      <c r="V59" s="184"/>
      <c r="W59" s="184"/>
      <c r="X59" s="184"/>
      <c r="Y59" s="184"/>
    </row>
    <row r="60" spans="1:25" s="168" customFormat="1" ht="9.75" hidden="1">
      <c r="A60" s="191">
        <f>IF(ROW()&lt;=B$3,INDEX('FP'!F:F,B$2+ROW()-1)&amp;" - "&amp;INDEX('FP'!C:C,B$2+ROW()-1),"")</f>
      </c>
      <c r="B60" s="196"/>
      <c r="C60" s="193">
        <f>IF(ROW()&lt;=B$3,INDEX('FP'!E:E,B$2+ROW()-1),"")</f>
      </c>
      <c r="D60" s="178">
        <f>IF(ROW()&lt;=B$3,INDEX('FP'!F:F,B$2+ROW()-1),"")</f>
      </c>
      <c r="E60" s="178"/>
      <c r="F60" s="178">
        <f>IF(ROW()&lt;=B$3,INDEX('FP'!G:G,B$2+ROW()-1),"")</f>
      </c>
      <c r="G60" s="178"/>
      <c r="H60" s="179">
        <f>IF(ROW()&lt;=B$3,INDEX('FP'!C:C,B$2+ROW()-1),"")</f>
      </c>
      <c r="I60" s="180">
        <f t="shared" si="0"/>
      </c>
      <c r="J60" s="181">
        <f t="shared" si="1"/>
      </c>
      <c r="K60" s="182">
        <f t="shared" si="2"/>
      </c>
      <c r="L60" s="183">
        <v>99</v>
      </c>
      <c r="M60" s="194" t="s">
        <v>374</v>
      </c>
      <c r="N60" s="195" t="s">
        <v>418</v>
      </c>
      <c r="O60" s="184"/>
      <c r="P60" s="184"/>
      <c r="Q60" s="184"/>
      <c r="R60" s="184"/>
      <c r="S60" s="184"/>
      <c r="T60" s="184"/>
      <c r="U60" s="184"/>
      <c r="V60" s="184"/>
      <c r="W60" s="184"/>
      <c r="X60" s="184"/>
      <c r="Y60" s="184"/>
    </row>
    <row r="61" spans="1:25" s="168" customFormat="1" ht="9.75" hidden="1">
      <c r="A61" s="191">
        <f>IF(ROW()&lt;=B$3,INDEX('FP'!F:F,B$2+ROW()-1)&amp;" - "&amp;INDEX('FP'!C:C,B$2+ROW()-1),"")</f>
      </c>
      <c r="B61" s="196"/>
      <c r="C61" s="193">
        <f>IF(ROW()&lt;=B$3,INDEX('FP'!E:E,B$2+ROW()-1),"")</f>
      </c>
      <c r="D61" s="178">
        <f>IF(ROW()&lt;=B$3,INDEX('FP'!F:F,B$2+ROW()-1),"")</f>
      </c>
      <c r="E61" s="178"/>
      <c r="F61" s="178">
        <f>IF(ROW()&lt;=B$3,INDEX('FP'!G:G,B$2+ROW()-1),"")</f>
      </c>
      <c r="G61" s="178"/>
      <c r="H61" s="179">
        <f>IF(ROW()&lt;=B$3,INDEX('FP'!C:C,B$2+ROW()-1),"")</f>
      </c>
      <c r="I61" s="180">
        <f t="shared" si="0"/>
      </c>
      <c r="J61" s="181">
        <f t="shared" si="1"/>
      </c>
      <c r="K61" s="182">
        <f t="shared" si="2"/>
      </c>
      <c r="L61" s="183">
        <v>99</v>
      </c>
      <c r="M61" s="197">
        <f>$A60</f>
      </c>
      <c r="N61" s="198">
        <v>99</v>
      </c>
      <c r="O61" s="184"/>
      <c r="P61" s="184"/>
      <c r="Q61" s="184"/>
      <c r="R61" s="184"/>
      <c r="S61" s="184"/>
      <c r="T61" s="184"/>
      <c r="U61" s="184"/>
      <c r="V61" s="184"/>
      <c r="W61" s="184"/>
      <c r="X61" s="184"/>
      <c r="Y61" s="184"/>
    </row>
    <row r="62" spans="1:25" s="168" customFormat="1" ht="9.75" hidden="1">
      <c r="A62" s="191">
        <f>IF(ROW()&lt;=B$3,INDEX('FP'!F:F,B$2+ROW()-1)&amp;" - "&amp;INDEX('FP'!C:C,B$2+ROW()-1),"")</f>
      </c>
      <c r="B62" s="196"/>
      <c r="C62" s="193">
        <f>IF(ROW()&lt;=B$3,INDEX('FP'!E:E,B$2+ROW()-1),"")</f>
      </c>
      <c r="D62" s="178">
        <f>IF(ROW()&lt;=B$3,INDEX('FP'!F:F,B$2+ROW()-1),"")</f>
      </c>
      <c r="E62" s="178"/>
      <c r="F62" s="178">
        <f>IF(ROW()&lt;=B$3,INDEX('FP'!G:G,B$2+ROW()-1),"")</f>
      </c>
      <c r="G62" s="178"/>
      <c r="H62" s="179">
        <f>IF(ROW()&lt;=B$3,INDEX('FP'!C:C,B$2+ROW()-1),"")</f>
      </c>
      <c r="I62" s="180">
        <f t="shared" si="0"/>
      </c>
      <c r="J62" s="181">
        <f t="shared" si="1"/>
      </c>
      <c r="K62" s="182">
        <f t="shared" si="2"/>
      </c>
      <c r="L62" s="183">
        <v>99</v>
      </c>
      <c r="M62" s="203" t="s">
        <v>374</v>
      </c>
      <c r="N62" s="192" t="s">
        <v>418</v>
      </c>
      <c r="O62" s="184"/>
      <c r="P62" s="184"/>
      <c r="Q62" s="184"/>
      <c r="R62" s="184"/>
      <c r="S62" s="184"/>
      <c r="T62" s="184"/>
      <c r="U62" s="184"/>
      <c r="V62" s="184"/>
      <c r="W62" s="184"/>
      <c r="X62" s="184"/>
      <c r="Y62" s="184"/>
    </row>
    <row r="63" spans="1:25" s="168" customFormat="1" ht="9.75" hidden="1">
      <c r="A63" s="191">
        <f>IF(ROW()&lt;=B$3,INDEX('FP'!F:F,B$2+ROW()-1)&amp;" - "&amp;INDEX('FP'!C:C,B$2+ROW()-1),"")</f>
      </c>
      <c r="B63" s="196"/>
      <c r="C63" s="193">
        <f>IF(ROW()&lt;=B$3,INDEX('FP'!E:E,B$2+ROW()-1),"")</f>
      </c>
      <c r="D63" s="178">
        <f>IF(ROW()&lt;=B$3,INDEX('FP'!F:F,B$2+ROW()-1),"")</f>
      </c>
      <c r="E63" s="178"/>
      <c r="F63" s="178">
        <f>IF(ROW()&lt;=B$3,INDEX('FP'!G:G,B$2+ROW()-1),"")</f>
      </c>
      <c r="G63" s="178"/>
      <c r="H63" s="179">
        <f>IF(ROW()&lt;=B$3,INDEX('FP'!C:C,B$2+ROW()-1),"")</f>
      </c>
      <c r="I63" s="180">
        <f t="shared" si="0"/>
      </c>
      <c r="J63" s="181">
        <f t="shared" si="1"/>
      </c>
      <c r="K63" s="182">
        <f t="shared" si="2"/>
      </c>
      <c r="L63" s="183">
        <v>99</v>
      </c>
      <c r="M63" s="204">
        <f>$A62</f>
      </c>
      <c r="N63" s="204">
        <v>99</v>
      </c>
      <c r="O63" s="184"/>
      <c r="P63" s="184"/>
      <c r="Q63" s="184"/>
      <c r="R63" s="184"/>
      <c r="S63" s="184"/>
      <c r="T63" s="184"/>
      <c r="U63" s="184"/>
      <c r="V63" s="184"/>
      <c r="W63" s="184"/>
      <c r="X63" s="184"/>
      <c r="Y63" s="184"/>
    </row>
    <row r="64" spans="1:25" s="168" customFormat="1" ht="9.75" hidden="1">
      <c r="A64" s="191">
        <f>IF(ROW()&lt;=B$3,INDEX('FP'!F:F,B$2+ROW()-1)&amp;" - "&amp;INDEX('FP'!C:C,B$2+ROW()-1),"")</f>
      </c>
      <c r="B64" s="196"/>
      <c r="C64" s="193">
        <f>IF(ROW()&lt;=B$3,INDEX('FP'!E:E,B$2+ROW()-1),"")</f>
      </c>
      <c r="D64" s="178">
        <f>IF(ROW()&lt;=B$3,INDEX('FP'!F:F,B$2+ROW()-1),"")</f>
      </c>
      <c r="E64" s="178"/>
      <c r="F64" s="178">
        <f>IF(ROW()&lt;=B$3,INDEX('FP'!G:G,B$2+ROW()-1),"")</f>
      </c>
      <c r="G64" s="178"/>
      <c r="H64" s="179">
        <f>IF(ROW()&lt;=B$3,INDEX('FP'!C:C,B$2+ROW()-1),"")</f>
      </c>
      <c r="I64" s="180">
        <f t="shared" si="0"/>
      </c>
      <c r="J64" s="181">
        <f t="shared" si="1"/>
      </c>
      <c r="K64" s="182">
        <f t="shared" si="2"/>
      </c>
      <c r="L64" s="183">
        <v>99</v>
      </c>
      <c r="M64" s="194" t="s">
        <v>374</v>
      </c>
      <c r="N64" s="195" t="s">
        <v>418</v>
      </c>
      <c r="O64" s="184"/>
      <c r="P64" s="184"/>
      <c r="Q64" s="184"/>
      <c r="R64" s="184"/>
      <c r="S64" s="184"/>
      <c r="T64" s="184"/>
      <c r="U64" s="184"/>
      <c r="V64" s="184"/>
      <c r="W64" s="184"/>
      <c r="X64" s="184"/>
      <c r="Y64" s="184"/>
    </row>
    <row r="65" spans="1:25" s="168" customFormat="1" ht="9.75" hidden="1">
      <c r="A65" s="191">
        <f>IF(ROW()&lt;=B$3,INDEX('FP'!F:F,B$2+ROW()-1)&amp;" - "&amp;INDEX('FP'!C:C,B$2+ROW()-1),"")</f>
      </c>
      <c r="B65" s="196"/>
      <c r="C65" s="193">
        <f>IF(ROW()&lt;=B$3,INDEX('FP'!E:E,B$2+ROW()-1),"")</f>
      </c>
      <c r="D65" s="178">
        <f>IF(ROW()&lt;=B$3,INDEX('FP'!F:F,B$2+ROW()-1),"")</f>
      </c>
      <c r="E65" s="178"/>
      <c r="F65" s="178">
        <f>IF(ROW()&lt;=B$3,INDEX('FP'!G:G,B$2+ROW()-1),"")</f>
      </c>
      <c r="G65" s="178"/>
      <c r="H65" s="179">
        <f>IF(ROW()&lt;=B$3,INDEX('FP'!C:C,B$2+ROW()-1),"")</f>
      </c>
      <c r="I65" s="180">
        <f t="shared" si="0"/>
      </c>
      <c r="J65" s="181">
        <f t="shared" si="1"/>
      </c>
      <c r="K65" s="182">
        <f t="shared" si="2"/>
      </c>
      <c r="L65" s="183">
        <v>99</v>
      </c>
      <c r="M65" s="197">
        <f>$A64</f>
      </c>
      <c r="N65" s="198">
        <v>99</v>
      </c>
      <c r="O65" s="184"/>
      <c r="P65" s="184"/>
      <c r="Q65" s="184"/>
      <c r="R65" s="184"/>
      <c r="S65" s="184"/>
      <c r="T65" s="184"/>
      <c r="U65" s="184"/>
      <c r="V65" s="184"/>
      <c r="W65" s="184"/>
      <c r="X65" s="184"/>
      <c r="Y65" s="184"/>
    </row>
    <row r="66" spans="1:25" s="168" customFormat="1" ht="9.75" hidden="1">
      <c r="A66" s="191">
        <f>IF(ROW()&lt;=B$3,INDEX('FP'!F:F,B$2+ROW()-1)&amp;" - "&amp;INDEX('FP'!C:C,B$2+ROW()-1),"")</f>
      </c>
      <c r="B66" s="196"/>
      <c r="C66" s="193">
        <f>IF(ROW()&lt;=B$3,INDEX('FP'!E:E,B$2+ROW()-1),"")</f>
      </c>
      <c r="D66" s="178">
        <f>IF(ROW()&lt;=B$3,INDEX('FP'!F:F,B$2+ROW()-1),"")</f>
      </c>
      <c r="E66" s="178"/>
      <c r="F66" s="178">
        <f>IF(ROW()&lt;=B$3,INDEX('FP'!G:G,B$2+ROW()-1),"")</f>
      </c>
      <c r="G66" s="178"/>
      <c r="H66" s="179">
        <f>IF(ROW()&lt;=B$3,INDEX('FP'!C:C,B$2+ROW()-1),"")</f>
      </c>
      <c r="I66" s="180">
        <f t="shared" si="0"/>
      </c>
      <c r="J66" s="181">
        <f t="shared" si="1"/>
      </c>
      <c r="K66" s="182">
        <f t="shared" si="2"/>
      </c>
      <c r="L66" s="183">
        <v>99</v>
      </c>
      <c r="M66" s="203" t="s">
        <v>374</v>
      </c>
      <c r="N66" s="192" t="s">
        <v>418</v>
      </c>
      <c r="O66" s="184"/>
      <c r="P66" s="184"/>
      <c r="Q66" s="184"/>
      <c r="R66" s="184"/>
      <c r="S66" s="184"/>
      <c r="T66" s="184"/>
      <c r="U66" s="184"/>
      <c r="V66" s="184"/>
      <c r="W66" s="184"/>
      <c r="X66" s="184"/>
      <c r="Y66" s="184"/>
    </row>
    <row r="67" spans="1:25" s="168" customFormat="1" ht="9.75" hidden="1">
      <c r="A67" s="191">
        <f>IF(ROW()&lt;=B$3,INDEX('FP'!F:F,B$2+ROW()-1)&amp;" - "&amp;INDEX('FP'!C:C,B$2+ROW()-1),"")</f>
      </c>
      <c r="B67" s="196"/>
      <c r="C67" s="193">
        <f>IF(ROW()&lt;=B$3,INDEX('FP'!E:E,B$2+ROW()-1),"")</f>
      </c>
      <c r="D67" s="178">
        <f>IF(ROW()&lt;=B$3,INDEX('FP'!F:F,B$2+ROW()-1),"")</f>
      </c>
      <c r="E67" s="178"/>
      <c r="F67" s="178">
        <f>IF(ROW()&lt;=B$3,INDEX('FP'!G:G,B$2+ROW()-1),"")</f>
      </c>
      <c r="G67" s="178"/>
      <c r="H67" s="179">
        <f>IF(ROW()&lt;=B$3,INDEX('FP'!C:C,B$2+ROW()-1),"")</f>
      </c>
      <c r="I67" s="180">
        <f t="shared" si="0"/>
      </c>
      <c r="J67" s="181">
        <f t="shared" si="1"/>
      </c>
      <c r="K67" s="182">
        <f t="shared" si="2"/>
      </c>
      <c r="L67" s="183">
        <v>99</v>
      </c>
      <c r="M67" s="204">
        <f>$A66</f>
      </c>
      <c r="N67" s="204">
        <v>99</v>
      </c>
      <c r="O67" s="184"/>
      <c r="P67" s="184"/>
      <c r="Q67" s="184"/>
      <c r="R67" s="184"/>
      <c r="S67" s="184"/>
      <c r="T67" s="184"/>
      <c r="U67" s="184"/>
      <c r="V67" s="184"/>
      <c r="W67" s="184"/>
      <c r="X67" s="184"/>
      <c r="Y67" s="184"/>
    </row>
    <row r="68" spans="1:25" s="168" customFormat="1" ht="9.75" hidden="1">
      <c r="A68" s="191">
        <f>IF(ROW()&lt;=B$3,INDEX('FP'!F:F,B$2+ROW()-1)&amp;" - "&amp;INDEX('FP'!C:C,B$2+ROW()-1),"")</f>
      </c>
      <c r="B68" s="196"/>
      <c r="C68" s="193">
        <f>IF(ROW()&lt;=B$3,INDEX('FP'!E:E,B$2+ROW()-1),"")</f>
      </c>
      <c r="D68" s="178">
        <f>IF(ROW()&lt;=B$3,INDEX('FP'!F:F,B$2+ROW()-1),"")</f>
      </c>
      <c r="E68" s="178"/>
      <c r="F68" s="178">
        <f>IF(ROW()&lt;=B$3,INDEX('FP'!G:G,B$2+ROW()-1),"")</f>
      </c>
      <c r="G68" s="178"/>
      <c r="H68" s="179">
        <f>IF(ROW()&lt;=B$3,INDEX('FP'!C:C,B$2+ROW()-1),"")</f>
      </c>
      <c r="I68" s="180">
        <f t="shared" si="0"/>
      </c>
      <c r="J68" s="181">
        <f t="shared" si="1"/>
      </c>
      <c r="K68" s="182">
        <f t="shared" si="2"/>
      </c>
      <c r="L68" s="183">
        <v>99</v>
      </c>
      <c r="M68" s="194" t="s">
        <v>374</v>
      </c>
      <c r="N68" s="195" t="s">
        <v>418</v>
      </c>
      <c r="O68" s="184"/>
      <c r="P68" s="184"/>
      <c r="Q68" s="184"/>
      <c r="R68" s="184"/>
      <c r="S68" s="184"/>
      <c r="T68" s="184"/>
      <c r="U68" s="184"/>
      <c r="V68" s="184"/>
      <c r="W68" s="184"/>
      <c r="X68" s="184"/>
      <c r="Y68" s="184"/>
    </row>
    <row r="69" spans="1:25" s="168" customFormat="1" ht="9.75" hidden="1">
      <c r="A69" s="191">
        <f>IF(ROW()&lt;=B$3,INDEX('FP'!F:F,B$2+ROW()-1)&amp;" - "&amp;INDEX('FP'!C:C,B$2+ROW()-1),"")</f>
      </c>
      <c r="B69" s="196"/>
      <c r="C69" s="193">
        <f>IF(ROW()&lt;=B$3,INDEX('FP'!E:E,B$2+ROW()-1),"")</f>
      </c>
      <c r="D69" s="178">
        <f>IF(ROW()&lt;=B$3,INDEX('FP'!F:F,B$2+ROW()-1),"")</f>
      </c>
      <c r="E69" s="178"/>
      <c r="F69" s="178">
        <f>IF(ROW()&lt;=B$3,INDEX('FP'!G:G,B$2+ROW()-1),"")</f>
      </c>
      <c r="G69" s="178"/>
      <c r="H69" s="179">
        <f>IF(ROW()&lt;=B$3,INDEX('FP'!C:C,B$2+ROW()-1),"")</f>
      </c>
      <c r="I69" s="180">
        <f t="shared" si="0"/>
      </c>
      <c r="J69" s="181">
        <f t="shared" si="1"/>
      </c>
      <c r="K69" s="182">
        <f t="shared" si="2"/>
      </c>
      <c r="L69" s="183">
        <v>99</v>
      </c>
      <c r="M69" s="197">
        <f>$A68</f>
      </c>
      <c r="N69" s="198">
        <v>99</v>
      </c>
      <c r="O69" s="184"/>
      <c r="P69" s="184"/>
      <c r="Q69" s="184"/>
      <c r="R69" s="184"/>
      <c r="S69" s="184"/>
      <c r="T69" s="184"/>
      <c r="U69" s="184"/>
      <c r="V69" s="184"/>
      <c r="W69" s="184"/>
      <c r="X69" s="184"/>
      <c r="Y69" s="184"/>
    </row>
    <row r="70" spans="1:25" s="168" customFormat="1" ht="9.75" hidden="1">
      <c r="A70" s="191">
        <f>IF(ROW()&lt;=B$3,INDEX('FP'!F:F,B$2+ROW()-1)&amp;" - "&amp;INDEX('FP'!C:C,B$2+ROW()-1),"")</f>
      </c>
      <c r="B70" s="196"/>
      <c r="C70" s="193">
        <f>IF(ROW()&lt;=B$3,INDEX('FP'!E:E,B$2+ROW()-1),"")</f>
      </c>
      <c r="D70" s="178">
        <f>IF(ROW()&lt;=B$3,INDEX('FP'!F:F,B$2+ROW()-1),"")</f>
      </c>
      <c r="E70" s="178"/>
      <c r="F70" s="178">
        <f>IF(ROW()&lt;=B$3,INDEX('FP'!G:G,B$2+ROW()-1),"")</f>
      </c>
      <c r="G70" s="178"/>
      <c r="H70" s="179">
        <f>IF(ROW()&lt;=B$3,INDEX('FP'!C:C,B$2+ROW()-1),"")</f>
      </c>
      <c r="I70" s="180">
        <f t="shared" si="0"/>
      </c>
      <c r="J70" s="181">
        <f t="shared" si="1"/>
      </c>
      <c r="K70" s="182">
        <f t="shared" si="2"/>
      </c>
      <c r="L70" s="183">
        <v>99</v>
      </c>
      <c r="M70" s="203" t="s">
        <v>374</v>
      </c>
      <c r="N70" s="192" t="s">
        <v>418</v>
      </c>
      <c r="O70" s="184"/>
      <c r="P70" s="184"/>
      <c r="Q70" s="184"/>
      <c r="R70" s="184"/>
      <c r="S70" s="184"/>
      <c r="T70" s="184"/>
      <c r="U70" s="184"/>
      <c r="V70" s="184"/>
      <c r="W70" s="184"/>
      <c r="X70" s="184"/>
      <c r="Y70" s="184"/>
    </row>
    <row r="71" spans="1:25" s="168" customFormat="1" ht="9.75" hidden="1">
      <c r="A71" s="191">
        <f>IF(ROW()&lt;=B$3,INDEX('FP'!F:F,B$2+ROW()-1)&amp;" - "&amp;INDEX('FP'!C:C,B$2+ROW()-1),"")</f>
      </c>
      <c r="B71" s="196"/>
      <c r="C71" s="193">
        <f>IF(ROW()&lt;=B$3,INDEX('FP'!E:E,B$2+ROW()-1),"")</f>
      </c>
      <c r="D71" s="178">
        <f>IF(ROW()&lt;=B$3,INDEX('FP'!F:F,B$2+ROW()-1),"")</f>
      </c>
      <c r="E71" s="178"/>
      <c r="F71" s="178">
        <f>IF(ROW()&lt;=B$3,INDEX('FP'!G:G,B$2+ROW()-1),"")</f>
      </c>
      <c r="G71" s="178"/>
      <c r="H71" s="179">
        <f>IF(ROW()&lt;=B$3,INDEX('FP'!C:C,B$2+ROW()-1),"")</f>
      </c>
      <c r="I71" s="180">
        <f t="shared" si="0"/>
      </c>
      <c r="J71" s="181">
        <f t="shared" si="1"/>
      </c>
      <c r="K71" s="182">
        <f t="shared" si="2"/>
      </c>
      <c r="L71" s="183">
        <v>99</v>
      </c>
      <c r="M71" s="204">
        <f>$A70</f>
      </c>
      <c r="N71" s="204">
        <v>99</v>
      </c>
      <c r="O71" s="184"/>
      <c r="P71" s="184"/>
      <c r="Q71" s="184"/>
      <c r="R71" s="184"/>
      <c r="S71" s="184"/>
      <c r="T71" s="184"/>
      <c r="U71" s="184"/>
      <c r="V71" s="184"/>
      <c r="W71" s="184"/>
      <c r="X71" s="184"/>
      <c r="Y71" s="184"/>
    </row>
    <row r="72" spans="1:25" s="168" customFormat="1" ht="9.75" hidden="1">
      <c r="A72" s="191">
        <f>IF(ROW()&lt;=B$3,INDEX('FP'!F:F,B$2+ROW()-1)&amp;" - "&amp;INDEX('FP'!C:C,B$2+ROW()-1),"")</f>
      </c>
      <c r="B72" s="196"/>
      <c r="C72" s="193">
        <f>IF(ROW()&lt;=B$3,INDEX('FP'!E:E,B$2+ROW()-1),"")</f>
      </c>
      <c r="D72" s="178">
        <f>IF(ROW()&lt;=B$3,INDEX('FP'!F:F,B$2+ROW()-1),"")</f>
      </c>
      <c r="E72" s="178"/>
      <c r="F72" s="178">
        <f>IF(ROW()&lt;=B$3,INDEX('FP'!G:G,B$2+ROW()-1),"")</f>
      </c>
      <c r="G72" s="178"/>
      <c r="H72" s="179">
        <f>IF(ROW()&lt;=B$3,INDEX('FP'!C:C,B$2+ROW()-1),"")</f>
      </c>
      <c r="I72" s="180">
        <f t="shared" si="0"/>
      </c>
      <c r="J72" s="181">
        <f t="shared" si="1"/>
      </c>
      <c r="K72" s="182">
        <f t="shared" si="2"/>
      </c>
      <c r="L72" s="183">
        <v>99</v>
      </c>
      <c r="M72" s="194" t="s">
        <v>374</v>
      </c>
      <c r="N72" s="195" t="s">
        <v>418</v>
      </c>
      <c r="O72" s="184"/>
      <c r="P72" s="184"/>
      <c r="Q72" s="184"/>
      <c r="R72" s="184"/>
      <c r="S72" s="184"/>
      <c r="T72" s="184"/>
      <c r="U72" s="184"/>
      <c r="V72" s="184"/>
      <c r="W72" s="184"/>
      <c r="X72" s="184"/>
      <c r="Y72" s="184"/>
    </row>
    <row r="73" spans="1:25" s="168" customFormat="1" ht="9.75" hidden="1">
      <c r="A73" s="191">
        <f>IF(ROW()&lt;=B$3,INDEX('FP'!F:F,B$2+ROW()-1)&amp;" - "&amp;INDEX('FP'!C:C,B$2+ROW()-1),"")</f>
      </c>
      <c r="B73" s="196"/>
      <c r="C73" s="193">
        <f>IF(ROW()&lt;=B$3,INDEX('FP'!E:E,B$2+ROW()-1),"")</f>
      </c>
      <c r="D73" s="178">
        <f>IF(ROW()&lt;=B$3,INDEX('FP'!F:F,B$2+ROW()-1),"")</f>
      </c>
      <c r="E73" s="178"/>
      <c r="F73" s="178">
        <f>IF(ROW()&lt;=B$3,INDEX('FP'!G:G,B$2+ROW()-1),"")</f>
      </c>
      <c r="G73" s="178"/>
      <c r="H73" s="179">
        <f>IF(ROW()&lt;=B$3,INDEX('FP'!C:C,B$2+ROW()-1),"")</f>
      </c>
      <c r="I73" s="180">
        <f t="shared" si="0"/>
      </c>
      <c r="J73" s="181">
        <f t="shared" si="1"/>
      </c>
      <c r="K73" s="182">
        <f t="shared" si="2"/>
      </c>
      <c r="L73" s="183">
        <v>99</v>
      </c>
      <c r="M73" s="197">
        <f>$A72</f>
      </c>
      <c r="N73" s="198">
        <v>99</v>
      </c>
      <c r="O73" s="184"/>
      <c r="P73" s="184"/>
      <c r="Q73" s="184"/>
      <c r="R73" s="184"/>
      <c r="S73" s="184"/>
      <c r="T73" s="184"/>
      <c r="U73" s="184"/>
      <c r="V73" s="184"/>
      <c r="W73" s="184"/>
      <c r="X73" s="184"/>
      <c r="Y73" s="184"/>
    </row>
    <row r="74" spans="1:25" s="168" customFormat="1" ht="9.75" hidden="1">
      <c r="A74" s="191">
        <f>IF(ROW()&lt;=B$3,INDEX('FP'!F:F,B$2+ROW()-1)&amp;" - "&amp;INDEX('FP'!C:C,B$2+ROW()-1),"")</f>
      </c>
      <c r="B74" s="196"/>
      <c r="C74" s="193">
        <f>IF(ROW()&lt;=B$3,INDEX('FP'!E:E,B$2+ROW()-1),"")</f>
      </c>
      <c r="D74" s="178">
        <f>IF(ROW()&lt;=B$3,INDEX('FP'!F:F,B$2+ROW()-1),"")</f>
      </c>
      <c r="E74" s="178"/>
      <c r="F74" s="178">
        <f>IF(ROW()&lt;=B$3,INDEX('FP'!G:G,B$2+ROW()-1),"")</f>
      </c>
      <c r="G74" s="178"/>
      <c r="H74" s="179">
        <f>IF(ROW()&lt;=B$3,INDEX('FP'!C:C,B$2+ROW()-1),"")</f>
      </c>
      <c r="I74" s="180">
        <f t="shared" si="0"/>
      </c>
      <c r="J74" s="181">
        <f t="shared" si="1"/>
      </c>
      <c r="K74" s="182">
        <f t="shared" si="2"/>
      </c>
      <c r="L74" s="183">
        <v>99</v>
      </c>
      <c r="M74" s="203" t="s">
        <v>374</v>
      </c>
      <c r="N74" s="192" t="s">
        <v>418</v>
      </c>
      <c r="O74" s="184"/>
      <c r="P74" s="184"/>
      <c r="Q74" s="184"/>
      <c r="R74" s="184"/>
      <c r="S74" s="184"/>
      <c r="T74" s="184"/>
      <c r="U74" s="184"/>
      <c r="V74" s="184"/>
      <c r="W74" s="184"/>
      <c r="X74" s="184"/>
      <c r="Y74" s="184"/>
    </row>
    <row r="75" spans="1:25" s="168" customFormat="1" ht="9.75" hidden="1">
      <c r="A75" s="191">
        <f>IF(ROW()&lt;=B$3,INDEX('FP'!F:F,B$2+ROW()-1)&amp;" - "&amp;INDEX('FP'!C:C,B$2+ROW()-1),"")</f>
      </c>
      <c r="B75" s="196"/>
      <c r="C75" s="193">
        <f>IF(ROW()&lt;=B$3,INDEX('FP'!E:E,B$2+ROW()-1),"")</f>
      </c>
      <c r="D75" s="178">
        <f>IF(ROW()&lt;=B$3,INDEX('FP'!F:F,B$2+ROW()-1),"")</f>
      </c>
      <c r="E75" s="178"/>
      <c r="F75" s="178">
        <f>IF(ROW()&lt;=B$3,INDEX('FP'!G:G,B$2+ROW()-1),"")</f>
      </c>
      <c r="G75" s="178"/>
      <c r="H75" s="179">
        <f>IF(ROW()&lt;=B$3,INDEX('FP'!C:C,B$2+ROW()-1),"")</f>
      </c>
      <c r="I75" s="180">
        <f t="shared" si="0"/>
      </c>
      <c r="J75" s="181">
        <f t="shared" si="1"/>
      </c>
      <c r="K75" s="182">
        <f t="shared" si="2"/>
      </c>
      <c r="L75" s="183">
        <v>99</v>
      </c>
      <c r="M75" s="204">
        <f>$A74</f>
      </c>
      <c r="N75" s="204">
        <v>99</v>
      </c>
      <c r="O75" s="184"/>
      <c r="P75" s="184"/>
      <c r="Q75" s="184"/>
      <c r="R75" s="184"/>
      <c r="S75" s="184"/>
      <c r="T75" s="184"/>
      <c r="U75" s="184"/>
      <c r="V75" s="184"/>
      <c r="W75" s="184"/>
      <c r="X75" s="184"/>
      <c r="Y75" s="184"/>
    </row>
    <row r="76" spans="1:25" s="168" customFormat="1" ht="9.75" hidden="1">
      <c r="A76" s="191">
        <f>IF(ROW()&lt;=B$3,INDEX('FP'!F:F,B$2+ROW()-1)&amp;" - "&amp;INDEX('FP'!C:C,B$2+ROW()-1),"")</f>
      </c>
      <c r="B76" s="196"/>
      <c r="C76" s="193">
        <f>IF(ROW()&lt;=B$3,INDEX('FP'!E:E,B$2+ROW()-1),"")</f>
      </c>
      <c r="D76" s="178">
        <f>IF(ROW()&lt;=B$3,INDEX('FP'!F:F,B$2+ROW()-1),"")</f>
      </c>
      <c r="E76" s="178"/>
      <c r="F76" s="178">
        <f>IF(ROW()&lt;=B$3,INDEX('FP'!G:G,B$2+ROW()-1),"")</f>
      </c>
      <c r="G76" s="178"/>
      <c r="H76" s="179">
        <f>IF(ROW()&lt;=B$3,INDEX('FP'!C:C,B$2+ROW()-1),"")</f>
      </c>
      <c r="I76" s="180">
        <f t="shared" si="0"/>
      </c>
      <c r="J76" s="181">
        <f t="shared" si="1"/>
      </c>
      <c r="K76" s="182">
        <f t="shared" si="2"/>
      </c>
      <c r="L76" s="183">
        <v>99</v>
      </c>
      <c r="M76" s="194" t="s">
        <v>374</v>
      </c>
      <c r="N76" s="195" t="s">
        <v>418</v>
      </c>
      <c r="O76" s="184"/>
      <c r="P76" s="184"/>
      <c r="Q76" s="184"/>
      <c r="R76" s="184"/>
      <c r="S76" s="184"/>
      <c r="T76" s="184"/>
      <c r="U76" s="184"/>
      <c r="V76" s="184"/>
      <c r="W76" s="184"/>
      <c r="X76" s="184"/>
      <c r="Y76" s="184"/>
    </row>
    <row r="77" spans="1:25" s="168" customFormat="1" ht="9.75" hidden="1">
      <c r="A77" s="191">
        <f>IF(ROW()&lt;=B$3,INDEX('FP'!F:F,B$2+ROW()-1)&amp;" - "&amp;INDEX('FP'!C:C,B$2+ROW()-1),"")</f>
      </c>
      <c r="B77" s="196"/>
      <c r="C77" s="193">
        <f>IF(ROW()&lt;=B$3,INDEX('FP'!E:E,B$2+ROW()-1),"")</f>
      </c>
      <c r="D77" s="178">
        <f>IF(ROW()&lt;=B$3,INDEX('FP'!F:F,B$2+ROW()-1),"")</f>
      </c>
      <c r="E77" s="178"/>
      <c r="F77" s="178">
        <f>IF(ROW()&lt;=B$3,INDEX('FP'!G:G,B$2+ROW()-1),"")</f>
      </c>
      <c r="G77" s="178"/>
      <c r="H77" s="179">
        <f>IF(ROW()&lt;=B$3,INDEX('FP'!C:C,B$2+ROW()-1),"")</f>
      </c>
      <c r="I77" s="180">
        <f t="shared" si="0"/>
      </c>
      <c r="J77" s="181">
        <f t="shared" si="1"/>
      </c>
      <c r="K77" s="182">
        <f t="shared" si="2"/>
      </c>
      <c r="L77" s="183">
        <v>99</v>
      </c>
      <c r="M77" s="197">
        <f>$A76</f>
      </c>
      <c r="N77" s="198">
        <v>99</v>
      </c>
      <c r="O77" s="184"/>
      <c r="P77" s="184"/>
      <c r="Q77" s="184"/>
      <c r="R77" s="184"/>
      <c r="S77" s="184"/>
      <c r="T77" s="184"/>
      <c r="U77" s="184"/>
      <c r="V77" s="184"/>
      <c r="W77" s="184"/>
      <c r="X77" s="184"/>
      <c r="Y77" s="184"/>
    </row>
    <row r="78" spans="1:25" s="168" customFormat="1" ht="9.75" hidden="1">
      <c r="A78" s="191">
        <f>IF(ROW()&lt;=B$3,INDEX('FP'!F:F,B$2+ROW()-1)&amp;" - "&amp;INDEX('FP'!C:C,B$2+ROW()-1),"")</f>
      </c>
      <c r="B78" s="196"/>
      <c r="C78" s="193">
        <f>IF(ROW()&lt;=B$3,INDEX('FP'!E:E,B$2+ROW()-1),"")</f>
      </c>
      <c r="D78" s="178">
        <f>IF(ROW()&lt;=B$3,INDEX('FP'!F:F,B$2+ROW()-1),"")</f>
      </c>
      <c r="E78" s="178"/>
      <c r="F78" s="178">
        <f>IF(ROW()&lt;=B$3,INDEX('FP'!G:G,B$2+ROW()-1),"")</f>
      </c>
      <c r="G78" s="178"/>
      <c r="H78" s="179">
        <f>IF(ROW()&lt;=B$3,INDEX('FP'!C:C,B$2+ROW()-1),"")</f>
      </c>
      <c r="I78" s="180">
        <f t="shared" si="0"/>
      </c>
      <c r="J78" s="181">
        <f t="shared" si="1"/>
      </c>
      <c r="K78" s="182">
        <f t="shared" si="2"/>
      </c>
      <c r="L78" s="183">
        <v>99</v>
      </c>
      <c r="M78" s="203" t="s">
        <v>374</v>
      </c>
      <c r="N78" s="192" t="s">
        <v>418</v>
      </c>
      <c r="O78" s="184"/>
      <c r="P78" s="184"/>
      <c r="Q78" s="184"/>
      <c r="R78" s="184"/>
      <c r="S78" s="184"/>
      <c r="T78" s="184"/>
      <c r="U78" s="184"/>
      <c r="V78" s="184"/>
      <c r="W78" s="184"/>
      <c r="X78" s="184"/>
      <c r="Y78" s="184"/>
    </row>
    <row r="79" spans="1:25" s="168" customFormat="1" ht="9.75" hidden="1">
      <c r="A79" s="191">
        <f>IF(ROW()&lt;=B$3,INDEX('FP'!F:F,B$2+ROW()-1)&amp;" - "&amp;INDEX('FP'!C:C,B$2+ROW()-1),"")</f>
      </c>
      <c r="B79" s="196"/>
      <c r="C79" s="193">
        <f>IF(ROW()&lt;=B$3,INDEX('FP'!E:E,B$2+ROW()-1),"")</f>
      </c>
      <c r="D79" s="178">
        <f>IF(ROW()&lt;=B$3,INDEX('FP'!F:F,B$2+ROW()-1),"")</f>
      </c>
      <c r="E79" s="178"/>
      <c r="F79" s="178">
        <f>IF(ROW()&lt;=B$3,INDEX('FP'!G:G,B$2+ROW()-1),"")</f>
      </c>
      <c r="G79" s="178"/>
      <c r="H79" s="179">
        <f>IF(ROW()&lt;=B$3,INDEX('FP'!C:C,B$2+ROW()-1),"")</f>
      </c>
      <c r="I79" s="180">
        <f t="shared" si="0"/>
      </c>
      <c r="J79" s="181">
        <f t="shared" si="1"/>
      </c>
      <c r="K79" s="182">
        <f t="shared" si="2"/>
      </c>
      <c r="L79" s="183">
        <v>99</v>
      </c>
      <c r="M79" s="204">
        <f>$A78</f>
      </c>
      <c r="N79" s="204">
        <v>99</v>
      </c>
      <c r="O79" s="184"/>
      <c r="P79" s="184"/>
      <c r="Q79" s="184"/>
      <c r="R79" s="184"/>
      <c r="S79" s="184"/>
      <c r="T79" s="184"/>
      <c r="U79" s="184"/>
      <c r="V79" s="184"/>
      <c r="W79" s="184"/>
      <c r="X79" s="184"/>
      <c r="Y79" s="184"/>
    </row>
    <row r="80" spans="1:25" s="168" customFormat="1" ht="9.75" hidden="1">
      <c r="A80" s="191">
        <f>IF(ROW()&lt;=B$3,INDEX('FP'!F:F,B$2+ROW()-1)&amp;" - "&amp;INDEX('FP'!C:C,B$2+ROW()-1),"")</f>
      </c>
      <c r="B80" s="196"/>
      <c r="C80" s="193">
        <f>IF(ROW()&lt;=B$3,INDEX('FP'!E:E,B$2+ROW()-1),"")</f>
      </c>
      <c r="D80" s="178">
        <f>IF(ROW()&lt;=B$3,INDEX('FP'!F:F,B$2+ROW()-1),"")</f>
      </c>
      <c r="E80" s="178"/>
      <c r="F80" s="178">
        <f>IF(ROW()&lt;=B$3,INDEX('FP'!G:G,B$2+ROW()-1),"")</f>
      </c>
      <c r="G80" s="178"/>
      <c r="H80" s="179">
        <f>IF(ROW()&lt;=B$3,INDEX('FP'!C:C,B$2+ROW()-1),"")</f>
      </c>
      <c r="I80" s="180">
        <f t="shared" si="0"/>
      </c>
      <c r="J80" s="181">
        <f t="shared" si="1"/>
      </c>
      <c r="K80" s="182">
        <f t="shared" si="2"/>
      </c>
      <c r="L80" s="183">
        <v>99</v>
      </c>
      <c r="M80" s="194" t="s">
        <v>374</v>
      </c>
      <c r="N80" s="195" t="s">
        <v>418</v>
      </c>
      <c r="O80" s="184"/>
      <c r="P80" s="184"/>
      <c r="Q80" s="184"/>
      <c r="R80" s="184"/>
      <c r="S80" s="184"/>
      <c r="T80" s="184"/>
      <c r="U80" s="184"/>
      <c r="V80" s="184"/>
      <c r="W80" s="184"/>
      <c r="X80" s="184"/>
      <c r="Y80" s="184"/>
    </row>
    <row r="81" spans="1:25" s="168" customFormat="1" ht="9.75" hidden="1">
      <c r="A81" s="191">
        <f>IF(ROW()&lt;=B$3,INDEX('FP'!F:F,B$2+ROW()-1)&amp;" - "&amp;INDEX('FP'!C:C,B$2+ROW()-1),"")</f>
      </c>
      <c r="B81" s="196"/>
      <c r="C81" s="193">
        <f>IF(ROW()&lt;=B$3,INDEX('FP'!E:E,B$2+ROW()-1),"")</f>
      </c>
      <c r="D81" s="178">
        <f>IF(ROW()&lt;=B$3,INDEX('FP'!F:F,B$2+ROW()-1),"")</f>
      </c>
      <c r="E81" s="178"/>
      <c r="F81" s="178">
        <f>IF(ROW()&lt;=B$3,INDEX('FP'!G:G,B$2+ROW()-1),"")</f>
      </c>
      <c r="G81" s="178"/>
      <c r="H81" s="179">
        <f>IF(ROW()&lt;=B$3,INDEX('FP'!C:C,B$2+ROW()-1),"")</f>
      </c>
      <c r="I81" s="180">
        <f t="shared" si="0"/>
      </c>
      <c r="J81" s="181">
        <f t="shared" si="1"/>
      </c>
      <c r="K81" s="182">
        <f t="shared" si="2"/>
      </c>
      <c r="L81" s="183">
        <v>99</v>
      </c>
      <c r="M81" s="197">
        <f>$A80</f>
      </c>
      <c r="N81" s="198">
        <v>99</v>
      </c>
      <c r="O81" s="184"/>
      <c r="P81" s="184"/>
      <c r="Q81" s="184"/>
      <c r="R81" s="184"/>
      <c r="S81" s="184"/>
      <c r="T81" s="184"/>
      <c r="U81" s="184"/>
      <c r="V81" s="184"/>
      <c r="W81" s="184"/>
      <c r="X81" s="184"/>
      <c r="Y81" s="184"/>
    </row>
    <row r="82" spans="1:25" s="168" customFormat="1" ht="9.75" hidden="1">
      <c r="A82" s="191">
        <f>IF(ROW()&lt;=B$3,INDEX('FP'!F:F,B$2+ROW()-1)&amp;" - "&amp;INDEX('FP'!C:C,B$2+ROW()-1),"")</f>
      </c>
      <c r="B82" s="196"/>
      <c r="C82" s="193">
        <f>IF(ROW()&lt;=B$3,INDEX('FP'!E:E,B$2+ROW()-1),"")</f>
      </c>
      <c r="D82" s="178">
        <f>IF(ROW()&lt;=B$3,INDEX('FP'!F:F,B$2+ROW()-1),"")</f>
      </c>
      <c r="E82" s="178"/>
      <c r="F82" s="178">
        <f>IF(ROW()&lt;=B$3,INDEX('FP'!G:G,B$2+ROW()-1),"")</f>
      </c>
      <c r="G82" s="178"/>
      <c r="H82" s="179">
        <f>IF(ROW()&lt;=B$3,INDEX('FP'!C:C,B$2+ROW()-1),"")</f>
      </c>
      <c r="I82" s="180">
        <f t="shared" si="0"/>
      </c>
      <c r="J82" s="181">
        <f t="shared" si="1"/>
      </c>
      <c r="K82" s="182">
        <f t="shared" si="2"/>
      </c>
      <c r="L82" s="183">
        <v>99</v>
      </c>
      <c r="M82" s="203" t="s">
        <v>374</v>
      </c>
      <c r="N82" s="192" t="s">
        <v>418</v>
      </c>
      <c r="O82" s="184"/>
      <c r="P82" s="184"/>
      <c r="Q82" s="184"/>
      <c r="R82" s="184"/>
      <c r="S82" s="184"/>
      <c r="T82" s="184"/>
      <c r="U82" s="184"/>
      <c r="V82" s="184"/>
      <c r="W82" s="184"/>
      <c r="X82" s="184"/>
      <c r="Y82" s="184"/>
    </row>
    <row r="83" spans="1:25" s="168" customFormat="1" ht="9.75" hidden="1">
      <c r="A83" s="191">
        <f>IF(ROW()&lt;=B$3,INDEX('FP'!F:F,B$2+ROW()-1)&amp;" - "&amp;INDEX('FP'!C:C,B$2+ROW()-1),"")</f>
      </c>
      <c r="B83" s="196"/>
      <c r="C83" s="193">
        <f>IF(ROW()&lt;=B$3,INDEX('FP'!E:E,B$2+ROW()-1),"")</f>
      </c>
      <c r="D83" s="178">
        <f>IF(ROW()&lt;=B$3,INDEX('FP'!F:F,B$2+ROW()-1),"")</f>
      </c>
      <c r="E83" s="178"/>
      <c r="F83" s="178">
        <f>IF(ROW()&lt;=B$3,INDEX('FP'!G:G,B$2+ROW()-1),"")</f>
      </c>
      <c r="G83" s="178"/>
      <c r="H83" s="179">
        <f>IF(ROW()&lt;=B$3,INDEX('FP'!C:C,B$2+ROW()-1),"")</f>
      </c>
      <c r="I83" s="180">
        <f t="shared" si="0"/>
      </c>
      <c r="J83" s="181">
        <f t="shared" si="1"/>
      </c>
      <c r="K83" s="182">
        <f t="shared" si="2"/>
      </c>
      <c r="L83" s="183">
        <v>99</v>
      </c>
      <c r="M83" s="204">
        <f>$A82</f>
      </c>
      <c r="N83" s="204">
        <v>99</v>
      </c>
      <c r="O83" s="184"/>
      <c r="P83" s="184"/>
      <c r="Q83" s="184"/>
      <c r="R83" s="184"/>
      <c r="S83" s="184"/>
      <c r="T83" s="184"/>
      <c r="U83" s="184"/>
      <c r="V83" s="184"/>
      <c r="W83" s="184"/>
      <c r="X83" s="184"/>
      <c r="Y83" s="184"/>
    </row>
    <row r="84" spans="1:25" s="168" customFormat="1" ht="9.75" hidden="1">
      <c r="A84" s="191">
        <f>IF(ROW()&lt;=B$3,INDEX('FP'!F:F,B$2+ROW()-1)&amp;" - "&amp;INDEX('FP'!C:C,B$2+ROW()-1),"")</f>
      </c>
      <c r="B84" s="196"/>
      <c r="C84" s="193">
        <f>IF(ROW()&lt;=B$3,INDEX('FP'!E:E,B$2+ROW()-1),"")</f>
      </c>
      <c r="D84" s="178">
        <f>IF(ROW()&lt;=B$3,INDEX('FP'!F:F,B$2+ROW()-1),"")</f>
      </c>
      <c r="E84" s="178"/>
      <c r="F84" s="178">
        <f>IF(ROW()&lt;=B$3,INDEX('FP'!G:G,B$2+ROW()-1),"")</f>
      </c>
      <c r="G84" s="178"/>
      <c r="H84" s="179">
        <f>IF(ROW()&lt;=B$3,INDEX('FP'!C:C,B$2+ROW()-1),"")</f>
      </c>
      <c r="I84" s="180">
        <f t="shared" si="0"/>
      </c>
      <c r="J84" s="181">
        <f t="shared" si="1"/>
      </c>
      <c r="K84" s="182">
        <f t="shared" si="2"/>
      </c>
      <c r="L84" s="183">
        <v>99</v>
      </c>
      <c r="M84" s="194" t="s">
        <v>374</v>
      </c>
      <c r="N84" s="195" t="s">
        <v>418</v>
      </c>
      <c r="O84" s="184"/>
      <c r="P84" s="184"/>
      <c r="Q84" s="184"/>
      <c r="R84" s="184"/>
      <c r="S84" s="184"/>
      <c r="T84" s="184"/>
      <c r="U84" s="184"/>
      <c r="V84" s="184"/>
      <c r="W84" s="184"/>
      <c r="X84" s="184"/>
      <c r="Y84" s="184"/>
    </row>
    <row r="85" spans="1:25" s="168" customFormat="1" ht="9.75" hidden="1">
      <c r="A85" s="191">
        <f>IF(ROW()&lt;=B$3,INDEX('FP'!F:F,B$2+ROW()-1)&amp;" - "&amp;INDEX('FP'!C:C,B$2+ROW()-1),"")</f>
      </c>
      <c r="B85" s="196"/>
      <c r="C85" s="193">
        <f>IF(ROW()&lt;=B$3,INDEX('FP'!E:E,B$2+ROW()-1),"")</f>
      </c>
      <c r="D85" s="178">
        <f>IF(ROW()&lt;=B$3,INDEX('FP'!F:F,B$2+ROW()-1),"")</f>
      </c>
      <c r="E85" s="178"/>
      <c r="F85" s="178">
        <f>IF(ROW()&lt;=B$3,INDEX('FP'!G:G,B$2+ROW()-1),"")</f>
      </c>
      <c r="G85" s="178"/>
      <c r="H85" s="179">
        <f>IF(ROW()&lt;=B$3,INDEX('FP'!C:C,B$2+ROW()-1),"")</f>
      </c>
      <c r="I85" s="180">
        <f t="shared" si="0"/>
      </c>
      <c r="J85" s="181">
        <f t="shared" si="1"/>
      </c>
      <c r="K85" s="182">
        <f t="shared" si="2"/>
      </c>
      <c r="L85" s="183">
        <v>99</v>
      </c>
      <c r="M85" s="197">
        <f>$A84</f>
      </c>
      <c r="N85" s="198">
        <v>99</v>
      </c>
      <c r="O85" s="184"/>
      <c r="P85" s="184"/>
      <c r="Q85" s="184"/>
      <c r="R85" s="184"/>
      <c r="S85" s="184"/>
      <c r="T85" s="184"/>
      <c r="U85" s="184"/>
      <c r="V85" s="184"/>
      <c r="W85" s="184"/>
      <c r="X85" s="184"/>
      <c r="Y85" s="184"/>
    </row>
    <row r="86" spans="1:25" s="168" customFormat="1" ht="9.75" hidden="1">
      <c r="A86" s="191">
        <f>IF(ROW()&lt;=B$3,INDEX('FP'!F:F,B$2+ROW()-1)&amp;" - "&amp;INDEX('FP'!C:C,B$2+ROW()-1),"")</f>
      </c>
      <c r="B86" s="196"/>
      <c r="C86" s="193">
        <f>IF(ROW()&lt;=B$3,INDEX('FP'!E:E,B$2+ROW()-1),"")</f>
      </c>
      <c r="D86" s="178">
        <f>IF(ROW()&lt;=B$3,INDEX('FP'!F:F,B$2+ROW()-1),"")</f>
      </c>
      <c r="E86" s="178"/>
      <c r="F86" s="178">
        <f>IF(ROW()&lt;=B$3,INDEX('FP'!G:G,B$2+ROW()-1),"")</f>
      </c>
      <c r="G86" s="178"/>
      <c r="H86" s="179">
        <f>IF(ROW()&lt;=B$3,INDEX('FP'!C:C,B$2+ROW()-1),"")</f>
      </c>
      <c r="I86" s="180">
        <f t="shared" si="0"/>
      </c>
      <c r="J86" s="181">
        <f t="shared" si="1"/>
      </c>
      <c r="K86" s="182">
        <f t="shared" si="2"/>
      </c>
      <c r="L86" s="183">
        <v>99</v>
      </c>
      <c r="M86" s="203" t="s">
        <v>374</v>
      </c>
      <c r="N86" s="192" t="s">
        <v>418</v>
      </c>
      <c r="O86" s="184"/>
      <c r="P86" s="184"/>
      <c r="Q86" s="184"/>
      <c r="R86" s="184"/>
      <c r="S86" s="184"/>
      <c r="T86" s="184"/>
      <c r="U86" s="184"/>
      <c r="V86" s="184"/>
      <c r="W86" s="184"/>
      <c r="X86" s="184"/>
      <c r="Y86" s="184"/>
    </row>
    <row r="87" spans="1:25" s="168" customFormat="1" ht="9.75" hidden="1">
      <c r="A87" s="191">
        <f>IF(ROW()&lt;=B$3,INDEX('FP'!F:F,B$2+ROW()-1)&amp;" - "&amp;INDEX('FP'!C:C,B$2+ROW()-1),"")</f>
      </c>
      <c r="B87" s="196"/>
      <c r="C87" s="193">
        <f>IF(ROW()&lt;=B$3,INDEX('FP'!E:E,B$2+ROW()-1),"")</f>
      </c>
      <c r="D87" s="178">
        <f>IF(ROW()&lt;=B$3,INDEX('FP'!F:F,B$2+ROW()-1),"")</f>
      </c>
      <c r="E87" s="178"/>
      <c r="F87" s="178">
        <f>IF(ROW()&lt;=B$3,INDEX('FP'!G:G,B$2+ROW()-1),"")</f>
      </c>
      <c r="G87" s="178"/>
      <c r="H87" s="179">
        <f>IF(ROW()&lt;=B$3,INDEX('FP'!C:C,B$2+ROW()-1),"")</f>
      </c>
      <c r="I87" s="180">
        <f t="shared" si="0"/>
      </c>
      <c r="J87" s="181">
        <f t="shared" si="1"/>
      </c>
      <c r="K87" s="182">
        <f t="shared" si="2"/>
      </c>
      <c r="L87" s="183">
        <v>99</v>
      </c>
      <c r="M87" s="204">
        <f>$A86</f>
      </c>
      <c r="N87" s="204">
        <v>99</v>
      </c>
      <c r="O87" s="184"/>
      <c r="P87" s="184"/>
      <c r="Q87" s="184"/>
      <c r="R87" s="184"/>
      <c r="S87" s="184"/>
      <c r="T87" s="184"/>
      <c r="U87" s="184"/>
      <c r="V87" s="184"/>
      <c r="W87" s="184"/>
      <c r="X87" s="184"/>
      <c r="Y87" s="184"/>
    </row>
    <row r="88" spans="1:25" s="168" customFormat="1" ht="9.75" hidden="1">
      <c r="A88" s="191">
        <f>IF(ROW()&lt;=B$3,INDEX('FP'!F:F,B$2+ROW()-1)&amp;" - "&amp;INDEX('FP'!C:C,B$2+ROW()-1),"")</f>
      </c>
      <c r="B88" s="196"/>
      <c r="C88" s="193">
        <f>IF(ROW()&lt;=B$3,INDEX('FP'!E:E,B$2+ROW()-1),"")</f>
      </c>
      <c r="D88" s="178">
        <f>IF(ROW()&lt;=B$3,INDEX('FP'!F:F,B$2+ROW()-1),"")</f>
      </c>
      <c r="E88" s="178"/>
      <c r="F88" s="178">
        <f>IF(ROW()&lt;=B$3,INDEX('FP'!G:G,B$2+ROW()-1),"")</f>
      </c>
      <c r="G88" s="178"/>
      <c r="H88" s="179">
        <f>IF(ROW()&lt;=B$3,INDEX('FP'!C:C,B$2+ROW()-1),"")</f>
      </c>
      <c r="I88" s="180">
        <f t="shared" si="0"/>
      </c>
      <c r="J88" s="181">
        <f t="shared" si="1"/>
      </c>
      <c r="K88" s="182">
        <f t="shared" si="2"/>
      </c>
      <c r="L88" s="183">
        <v>99</v>
      </c>
      <c r="M88" s="194" t="s">
        <v>374</v>
      </c>
      <c r="N88" s="195" t="s">
        <v>418</v>
      </c>
      <c r="O88" s="184"/>
      <c r="P88" s="184"/>
      <c r="Q88" s="184"/>
      <c r="R88" s="184"/>
      <c r="S88" s="184"/>
      <c r="T88" s="184"/>
      <c r="U88" s="184"/>
      <c r="V88" s="184"/>
      <c r="W88" s="184"/>
      <c r="X88" s="184"/>
      <c r="Y88" s="184"/>
    </row>
    <row r="89" spans="1:25" s="168" customFormat="1" ht="9.75" hidden="1">
      <c r="A89" s="191">
        <f>IF(ROW()&lt;=B$3,INDEX('FP'!F:F,B$2+ROW()-1)&amp;" - "&amp;INDEX('FP'!C:C,B$2+ROW()-1),"")</f>
      </c>
      <c r="B89" s="196"/>
      <c r="C89" s="193">
        <f>IF(ROW()&lt;=B$3,INDEX('FP'!E:E,B$2+ROW()-1),"")</f>
      </c>
      <c r="D89" s="178">
        <f>IF(ROW()&lt;=B$3,INDEX('FP'!F:F,B$2+ROW()-1),"")</f>
      </c>
      <c r="E89" s="178"/>
      <c r="F89" s="178">
        <f>IF(ROW()&lt;=B$3,INDEX('FP'!G:G,B$2+ROW()-1),"")</f>
      </c>
      <c r="G89" s="178"/>
      <c r="H89" s="179">
        <f>IF(ROW()&lt;=B$3,INDEX('FP'!C:C,B$2+ROW()-1),"")</f>
      </c>
      <c r="I89" s="180">
        <f t="shared" si="0"/>
      </c>
      <c r="J89" s="181">
        <f t="shared" si="1"/>
      </c>
      <c r="K89" s="182">
        <f t="shared" si="2"/>
      </c>
      <c r="L89" s="183">
        <v>99</v>
      </c>
      <c r="M89" s="197">
        <f>$A88</f>
      </c>
      <c r="N89" s="198">
        <v>99</v>
      </c>
      <c r="O89" s="184"/>
      <c r="P89" s="184"/>
      <c r="Q89" s="184"/>
      <c r="R89" s="184"/>
      <c r="S89" s="184"/>
      <c r="T89" s="184"/>
      <c r="U89" s="184"/>
      <c r="V89" s="184"/>
      <c r="W89" s="184"/>
      <c r="X89" s="184"/>
      <c r="Y89" s="184"/>
    </row>
    <row r="90" spans="1:25" s="168" customFormat="1" ht="9.75" hidden="1">
      <c r="A90" s="191">
        <f>IF(ROW()&lt;=B$3,INDEX('FP'!F:F,B$2+ROW()-1)&amp;" - "&amp;INDEX('FP'!C:C,B$2+ROW()-1),"")</f>
      </c>
      <c r="B90" s="196"/>
      <c r="C90" s="193">
        <f>IF(ROW()&lt;=B$3,INDEX('FP'!E:E,B$2+ROW()-1),"")</f>
      </c>
      <c r="D90" s="178">
        <f>IF(ROW()&lt;=B$3,INDEX('FP'!F:F,B$2+ROW()-1),"")</f>
      </c>
      <c r="E90" s="178"/>
      <c r="F90" s="178">
        <f>IF(ROW()&lt;=B$3,INDEX('FP'!G:G,B$2+ROW()-1),"")</f>
      </c>
      <c r="G90" s="178"/>
      <c r="H90" s="179">
        <f>IF(ROW()&lt;=B$3,INDEX('FP'!C:C,B$2+ROW()-1),"")</f>
      </c>
      <c r="I90" s="180">
        <f t="shared" si="0"/>
      </c>
      <c r="J90" s="181">
        <f t="shared" si="1"/>
      </c>
      <c r="K90" s="182">
        <f t="shared" si="2"/>
      </c>
      <c r="L90" s="183">
        <v>99</v>
      </c>
      <c r="M90" s="203" t="s">
        <v>374</v>
      </c>
      <c r="N90" s="192" t="s">
        <v>418</v>
      </c>
      <c r="O90" s="184"/>
      <c r="P90" s="184"/>
      <c r="Q90" s="184"/>
      <c r="R90" s="184"/>
      <c r="S90" s="184"/>
      <c r="T90" s="184"/>
      <c r="U90" s="184"/>
      <c r="V90" s="184"/>
      <c r="W90" s="184"/>
      <c r="X90" s="184"/>
      <c r="Y90" s="184"/>
    </row>
    <row r="91" spans="1:25" s="168" customFormat="1" ht="9.75" hidden="1">
      <c r="A91" s="191">
        <f>IF(ROW()&lt;=B$3,INDEX('FP'!F:F,B$2+ROW()-1)&amp;" - "&amp;INDEX('FP'!C:C,B$2+ROW()-1),"")</f>
      </c>
      <c r="B91" s="196"/>
      <c r="C91" s="193">
        <f>IF(ROW()&lt;=B$3,INDEX('FP'!E:E,B$2+ROW()-1),"")</f>
      </c>
      <c r="D91" s="178">
        <f>IF(ROW()&lt;=B$3,INDEX('FP'!F:F,B$2+ROW()-1),"")</f>
      </c>
      <c r="E91" s="178"/>
      <c r="F91" s="178">
        <f>IF(ROW()&lt;=B$3,INDEX('FP'!G:G,B$2+ROW()-1),"")</f>
      </c>
      <c r="G91" s="178"/>
      <c r="H91" s="179">
        <f>IF(ROW()&lt;=B$3,INDEX('FP'!C:C,B$2+ROW()-1),"")</f>
      </c>
      <c r="I91" s="180">
        <f t="shared" si="0"/>
      </c>
      <c r="J91" s="181">
        <f t="shared" si="1"/>
      </c>
      <c r="K91" s="182">
        <f t="shared" si="2"/>
      </c>
      <c r="L91" s="183">
        <v>99</v>
      </c>
      <c r="M91" s="204">
        <f>$A90</f>
      </c>
      <c r="N91" s="204">
        <v>99</v>
      </c>
      <c r="O91" s="184"/>
      <c r="P91" s="184"/>
      <c r="Q91" s="184"/>
      <c r="R91" s="184"/>
      <c r="S91" s="184"/>
      <c r="T91" s="184"/>
      <c r="U91" s="184"/>
      <c r="V91" s="184"/>
      <c r="W91" s="184"/>
      <c r="X91" s="184"/>
      <c r="Y91" s="184"/>
    </row>
    <row r="92" spans="1:25" s="168" customFormat="1" ht="9.75" hidden="1">
      <c r="A92" s="191">
        <f>IF(ROW()&lt;=B$3,INDEX('FP'!F:F,B$2+ROW()-1)&amp;" - "&amp;INDEX('FP'!C:C,B$2+ROW()-1),"")</f>
      </c>
      <c r="B92" s="196"/>
      <c r="C92" s="193">
        <f>IF(ROW()&lt;=B$3,INDEX('FP'!E:E,B$2+ROW()-1),"")</f>
      </c>
      <c r="D92" s="178">
        <f>IF(ROW()&lt;=B$3,INDEX('FP'!F:F,B$2+ROW()-1),"")</f>
      </c>
      <c r="E92" s="178"/>
      <c r="F92" s="178">
        <f>IF(ROW()&lt;=B$3,INDEX('FP'!G:G,B$2+ROW()-1),"")</f>
      </c>
      <c r="G92" s="178"/>
      <c r="H92" s="179">
        <f>IF(ROW()&lt;=B$3,INDEX('FP'!C:C,B$2+ROW()-1),"")</f>
      </c>
      <c r="I92" s="180">
        <f t="shared" si="0"/>
      </c>
      <c r="J92" s="181">
        <f t="shared" si="1"/>
      </c>
      <c r="K92" s="182">
        <f t="shared" si="2"/>
      </c>
      <c r="L92" s="183">
        <v>99</v>
      </c>
      <c r="M92" s="194" t="s">
        <v>374</v>
      </c>
      <c r="N92" s="195" t="s">
        <v>418</v>
      </c>
      <c r="O92" s="184"/>
      <c r="P92" s="184"/>
      <c r="Q92" s="184"/>
      <c r="R92" s="184"/>
      <c r="S92" s="184"/>
      <c r="T92" s="184"/>
      <c r="U92" s="184"/>
      <c r="V92" s="184"/>
      <c r="W92" s="184"/>
      <c r="X92" s="184"/>
      <c r="Y92" s="184"/>
    </row>
    <row r="93" spans="1:25" s="168" customFormat="1" ht="9.75" hidden="1">
      <c r="A93" s="191">
        <f>IF(ROW()&lt;=B$3,INDEX('FP'!F:F,B$2+ROW()-1)&amp;" - "&amp;INDEX('FP'!C:C,B$2+ROW()-1),"")</f>
      </c>
      <c r="B93" s="196"/>
      <c r="C93" s="193">
        <f>IF(ROW()&lt;=B$3,INDEX('FP'!E:E,B$2+ROW()-1),"")</f>
      </c>
      <c r="D93" s="178">
        <f>IF(ROW()&lt;=B$3,INDEX('FP'!F:F,B$2+ROW()-1),"")</f>
      </c>
      <c r="E93" s="178"/>
      <c r="F93" s="178">
        <f>IF(ROW()&lt;=B$3,INDEX('FP'!G:G,B$2+ROW()-1),"")</f>
      </c>
      <c r="G93" s="178"/>
      <c r="H93" s="179">
        <f>IF(ROW()&lt;=B$3,INDEX('FP'!C:C,B$2+ROW()-1),"")</f>
      </c>
      <c r="I93" s="180">
        <f t="shared" si="0"/>
      </c>
      <c r="J93" s="181">
        <f t="shared" si="1"/>
      </c>
      <c r="K93" s="182">
        <f t="shared" si="2"/>
      </c>
      <c r="L93" s="183">
        <v>99</v>
      </c>
      <c r="M93" s="197">
        <f>$A92</f>
      </c>
      <c r="N93" s="198">
        <v>99</v>
      </c>
      <c r="O93" s="184"/>
      <c r="P93" s="184"/>
      <c r="Q93" s="184"/>
      <c r="R93" s="184"/>
      <c r="S93" s="184"/>
      <c r="T93" s="184"/>
      <c r="U93" s="184"/>
      <c r="V93" s="184"/>
      <c r="W93" s="184"/>
      <c r="X93" s="184"/>
      <c r="Y93" s="184"/>
    </row>
    <row r="94" spans="1:25" s="168" customFormat="1" ht="9.75" hidden="1">
      <c r="A94" s="191">
        <f>IF(ROW()&lt;=B$3,INDEX('FP'!F:F,B$2+ROW()-1)&amp;" - "&amp;INDEX('FP'!C:C,B$2+ROW()-1),"")</f>
      </c>
      <c r="B94" s="196"/>
      <c r="C94" s="193">
        <f>IF(ROW()&lt;=B$3,INDEX('FP'!E:E,B$2+ROW()-1),"")</f>
      </c>
      <c r="D94" s="178">
        <f>IF(ROW()&lt;=B$3,INDEX('FP'!F:F,B$2+ROW()-1),"")</f>
      </c>
      <c r="E94" s="178"/>
      <c r="F94" s="178">
        <f>IF(ROW()&lt;=B$3,INDEX('FP'!G:G,B$2+ROW()-1),"")</f>
      </c>
      <c r="G94" s="178"/>
      <c r="H94" s="179">
        <f>IF(ROW()&lt;=B$3,INDEX('FP'!C:C,B$2+ROW()-1),"")</f>
      </c>
      <c r="I94" s="180">
        <f t="shared" si="0"/>
      </c>
      <c r="J94" s="181">
        <f t="shared" si="1"/>
      </c>
      <c r="K94" s="182">
        <f t="shared" si="2"/>
      </c>
      <c r="L94" s="183">
        <v>99</v>
      </c>
      <c r="M94" s="203" t="s">
        <v>374</v>
      </c>
      <c r="N94" s="192" t="s">
        <v>418</v>
      </c>
      <c r="O94" s="184"/>
      <c r="P94" s="184"/>
      <c r="Q94" s="184"/>
      <c r="R94" s="184"/>
      <c r="S94" s="184"/>
      <c r="T94" s="184"/>
      <c r="U94" s="184"/>
      <c r="V94" s="184"/>
      <c r="W94" s="184"/>
      <c r="X94" s="184"/>
      <c r="Y94" s="184"/>
    </row>
    <row r="95" spans="1:25" s="168" customFormat="1" ht="9.75" hidden="1">
      <c r="A95" s="184"/>
      <c r="B95" s="205"/>
      <c r="C95" s="205"/>
      <c r="D95" s="184"/>
      <c r="E95" s="184"/>
      <c r="F95" s="178">
        <f>IF(ROW()&lt;=B$3,INDEX('FP'!G:G,B$2+ROW()-1),"")</f>
      </c>
      <c r="G95" s="206"/>
      <c r="H95" s="184"/>
      <c r="I95" s="207"/>
      <c r="J95" s="181"/>
      <c r="K95" s="182"/>
      <c r="L95" s="183"/>
      <c r="M95" s="204">
        <f>$A94</f>
      </c>
      <c r="N95" s="204">
        <v>99</v>
      </c>
      <c r="O95" s="184"/>
      <c r="P95" s="184"/>
      <c r="Q95" s="184"/>
      <c r="R95" s="184"/>
      <c r="S95" s="184"/>
      <c r="T95" s="184"/>
      <c r="U95" s="184"/>
      <c r="V95" s="184"/>
      <c r="W95" s="184"/>
      <c r="X95" s="184"/>
      <c r="Y95" s="184"/>
    </row>
    <row r="96" spans="1:25" s="168" customFormat="1" ht="102" hidden="1">
      <c r="A96" s="184"/>
      <c r="B96" s="205"/>
      <c r="C96" s="205"/>
      <c r="D96" s="184"/>
      <c r="E96" s="184"/>
      <c r="F96" s="208" t="s">
        <v>440</v>
      </c>
      <c r="G96" s="209"/>
      <c r="H96" s="184"/>
      <c r="I96" s="207"/>
      <c r="J96" s="210"/>
      <c r="K96" s="211"/>
      <c r="L96" s="184"/>
      <c r="M96" s="184"/>
      <c r="N96" s="184"/>
      <c r="O96" s="184"/>
      <c r="P96" s="184"/>
      <c r="Q96" s="184"/>
      <c r="R96" s="184"/>
      <c r="S96" s="184"/>
      <c r="T96" s="184"/>
      <c r="U96" s="184"/>
      <c r="V96" s="184"/>
      <c r="W96" s="184"/>
      <c r="X96" s="184"/>
      <c r="Y96" s="184"/>
    </row>
    <row r="97" spans="1:25" s="168" customFormat="1" ht="51" hidden="1">
      <c r="A97" s="184"/>
      <c r="B97" s="205"/>
      <c r="C97" s="205"/>
      <c r="D97" s="184"/>
      <c r="E97" s="184"/>
      <c r="F97" s="208" t="s">
        <v>441</v>
      </c>
      <c r="G97" s="209"/>
      <c r="H97" s="184"/>
      <c r="I97" s="207"/>
      <c r="J97" s="210"/>
      <c r="K97" s="211"/>
      <c r="L97" s="184"/>
      <c r="M97" s="184"/>
      <c r="N97" s="184"/>
      <c r="O97" s="184"/>
      <c r="P97" s="184"/>
      <c r="Q97" s="184"/>
      <c r="R97" s="184"/>
      <c r="S97" s="184"/>
      <c r="T97" s="184"/>
      <c r="U97" s="184"/>
      <c r="V97" s="184"/>
      <c r="W97" s="184"/>
      <c r="X97" s="184"/>
      <c r="Y97" s="184"/>
    </row>
    <row r="98" spans="1:25" s="168" customFormat="1" ht="40.5" hidden="1">
      <c r="A98" s="184"/>
      <c r="B98" s="205"/>
      <c r="C98" s="205"/>
      <c r="D98" s="184"/>
      <c r="E98" s="184"/>
      <c r="F98" s="212" t="s">
        <v>442</v>
      </c>
      <c r="G98" s="213"/>
      <c r="H98" s="184"/>
      <c r="I98" s="207"/>
      <c r="J98" s="210"/>
      <c r="K98" s="211"/>
      <c r="L98" s="184"/>
      <c r="M98" s="184"/>
      <c r="N98" s="184"/>
      <c r="O98" s="184"/>
      <c r="P98" s="184"/>
      <c r="Q98" s="184"/>
      <c r="R98" s="184"/>
      <c r="S98" s="184"/>
      <c r="T98" s="184"/>
      <c r="U98" s="184"/>
      <c r="V98" s="184"/>
      <c r="W98" s="184"/>
      <c r="X98" s="184"/>
      <c r="Y98" s="184"/>
    </row>
    <row r="99" spans="1:25" s="168" customFormat="1" ht="173.25" hidden="1">
      <c r="A99" s="184"/>
      <c r="B99" s="214"/>
      <c r="C99" s="214"/>
      <c r="D99" s="184"/>
      <c r="E99" s="184"/>
      <c r="F99" s="208" t="s">
        <v>443</v>
      </c>
      <c r="G99" s="209"/>
      <c r="H99" s="184"/>
      <c r="I99" s="207"/>
      <c r="J99" s="210"/>
      <c r="K99" s="211"/>
      <c r="L99" s="184"/>
      <c r="M99" s="184"/>
      <c r="N99" s="184"/>
      <c r="O99" s="184"/>
      <c r="P99" s="184"/>
      <c r="Q99" s="184"/>
      <c r="R99" s="184"/>
      <c r="S99" s="184"/>
      <c r="T99" s="184"/>
      <c r="U99" s="184"/>
      <c r="V99" s="184"/>
      <c r="W99" s="184"/>
      <c r="X99" s="184"/>
      <c r="Y99" s="184"/>
    </row>
    <row r="100" spans="1:25" s="105" customFormat="1" ht="15" customHeight="1">
      <c r="A100" s="357" t="s">
        <v>368</v>
      </c>
      <c r="B100" s="357"/>
      <c r="C100" s="357"/>
      <c r="D100" s="357"/>
      <c r="E100" s="357"/>
      <c r="F100" s="357"/>
      <c r="G100" s="357"/>
      <c r="H100" s="357"/>
      <c r="I100" s="358" t="s">
        <v>444</v>
      </c>
      <c r="J100" s="358"/>
      <c r="K100" s="215"/>
      <c r="L100" s="107"/>
      <c r="M100" s="107"/>
      <c r="N100" s="107"/>
      <c r="O100" s="107"/>
      <c r="P100" s="107"/>
      <c r="Q100" s="107"/>
      <c r="R100" s="107"/>
      <c r="S100" s="107"/>
      <c r="T100" s="107"/>
      <c r="U100" s="107"/>
      <c r="V100" s="107"/>
      <c r="W100" s="107"/>
      <c r="X100" s="107"/>
      <c r="Y100" s="107"/>
    </row>
    <row r="101" spans="1:25" s="105" customFormat="1" ht="15" customHeight="1">
      <c r="A101" s="357"/>
      <c r="B101" s="357"/>
      <c r="C101" s="357"/>
      <c r="D101" s="357"/>
      <c r="E101" s="357"/>
      <c r="F101" s="357"/>
      <c r="G101" s="357"/>
      <c r="H101" s="357"/>
      <c r="I101" s="359">
        <v>45316</v>
      </c>
      <c r="J101" s="359"/>
      <c r="K101" s="216"/>
      <c r="L101" s="107"/>
      <c r="M101" s="107"/>
      <c r="N101" s="107"/>
      <c r="O101" s="107"/>
      <c r="P101" s="107"/>
      <c r="Q101" s="107"/>
      <c r="R101" s="107"/>
      <c r="S101" s="107"/>
      <c r="T101" s="107"/>
      <c r="U101" s="107"/>
      <c r="V101" s="107"/>
      <c r="W101" s="107"/>
      <c r="X101" s="107"/>
      <c r="Y101" s="107"/>
    </row>
    <row r="102" spans="1:25" s="105" customFormat="1" ht="14.25">
      <c r="A102" s="217" t="s">
        <v>445</v>
      </c>
      <c r="B102" s="218">
        <v>69</v>
      </c>
      <c r="C102" s="218"/>
      <c r="D102" s="219"/>
      <c r="E102" s="219"/>
      <c r="F102" s="219"/>
      <c r="G102" s="219"/>
      <c r="H102" s="219"/>
      <c r="I102" s="220"/>
      <c r="J102" s="134"/>
      <c r="K102" s="216"/>
      <c r="L102" s="107"/>
      <c r="M102" s="107"/>
      <c r="N102" s="107"/>
      <c r="O102" s="107"/>
      <c r="P102" s="107"/>
      <c r="Q102" s="107"/>
      <c r="R102" s="107"/>
      <c r="S102" s="107"/>
      <c r="T102" s="107"/>
      <c r="U102" s="107"/>
      <c r="V102" s="107"/>
      <c r="W102" s="107"/>
      <c r="X102" s="107"/>
      <c r="Y102" s="107"/>
    </row>
    <row r="103" spans="1:25" s="226" customFormat="1" ht="11.25">
      <c r="A103" s="221" t="s">
        <v>374</v>
      </c>
      <c r="B103" s="222" t="s">
        <v>446</v>
      </c>
      <c r="C103" s="222" t="s">
        <v>447</v>
      </c>
      <c r="D103" s="223" t="s">
        <v>448</v>
      </c>
      <c r="E103" s="223"/>
      <c r="F103" s="223" t="s">
        <v>449</v>
      </c>
      <c r="G103" s="223"/>
      <c r="H103" s="223" t="s">
        <v>450</v>
      </c>
      <c r="I103" s="224" t="s">
        <v>451</v>
      </c>
      <c r="J103" s="225" t="s">
        <v>418</v>
      </c>
      <c r="K103" s="216"/>
      <c r="L103" s="107"/>
      <c r="M103" s="107"/>
      <c r="N103" s="107"/>
      <c r="O103" s="107"/>
      <c r="P103" s="107"/>
      <c r="Q103" s="107"/>
      <c r="R103" s="107"/>
      <c r="S103" s="107"/>
      <c r="T103" s="107"/>
      <c r="U103" s="107"/>
      <c r="V103" s="107"/>
      <c r="W103" s="107"/>
      <c r="X103" s="107"/>
      <c r="Y103" s="107"/>
    </row>
    <row r="104" spans="1:25" s="228" customFormat="1" ht="53.25" customHeight="1">
      <c r="A104" s="68" t="s">
        <v>102</v>
      </c>
      <c r="B104" s="69" t="s">
        <v>103</v>
      </c>
      <c r="C104" s="68" t="s">
        <v>104</v>
      </c>
      <c r="D104" s="68" t="s">
        <v>105</v>
      </c>
      <c r="E104" s="68" t="s">
        <v>452</v>
      </c>
      <c r="F104" s="68" t="s">
        <v>106</v>
      </c>
      <c r="G104" s="68" t="s">
        <v>107</v>
      </c>
      <c r="H104" s="68" t="s">
        <v>108</v>
      </c>
      <c r="I104" s="70" t="s">
        <v>109</v>
      </c>
      <c r="J104" s="71" t="s">
        <v>110</v>
      </c>
      <c r="K104" s="113"/>
      <c r="L104" s="227"/>
      <c r="M104" s="227"/>
      <c r="N104" s="227"/>
      <c r="O104" s="227"/>
      <c r="P104" s="227"/>
      <c r="Q104" s="227"/>
      <c r="R104" s="227"/>
      <c r="S104" s="227"/>
      <c r="T104" s="227"/>
      <c r="U104" s="227"/>
      <c r="V104" s="227"/>
      <c r="W104" s="227"/>
      <c r="X104" s="227"/>
      <c r="Y104" s="227"/>
    </row>
    <row r="105" spans="1:25" s="228" customFormat="1" ht="15" customHeight="1">
      <c r="A105" s="360" t="s">
        <v>453</v>
      </c>
      <c r="B105" s="360"/>
      <c r="C105" s="360"/>
      <c r="D105" s="360"/>
      <c r="E105" s="360"/>
      <c r="F105" s="360"/>
      <c r="G105" s="360"/>
      <c r="H105" s="360"/>
      <c r="I105" s="360"/>
      <c r="J105" s="360"/>
      <c r="K105" s="113"/>
      <c r="L105" s="227"/>
      <c r="M105" s="227"/>
      <c r="N105" s="227"/>
      <c r="O105" s="227"/>
      <c r="P105" s="227"/>
      <c r="Q105" s="227"/>
      <c r="R105" s="227"/>
      <c r="S105" s="227"/>
      <c r="T105" s="227"/>
      <c r="U105" s="227"/>
      <c r="V105" s="227"/>
      <c r="W105" s="227"/>
      <c r="X105" s="227"/>
      <c r="Y105" s="227"/>
    </row>
    <row r="106" spans="1:25" s="228" customFormat="1" ht="12.75">
      <c r="A106" s="229"/>
      <c r="B106" s="229"/>
      <c r="C106" s="229"/>
      <c r="D106" s="229"/>
      <c r="E106" s="229"/>
      <c r="F106" s="229"/>
      <c r="G106" s="229"/>
      <c r="H106" s="229"/>
      <c r="I106" s="230"/>
      <c r="J106" s="231"/>
      <c r="K106" s="113"/>
      <c r="L106" s="227"/>
      <c r="M106" s="227"/>
      <c r="N106" s="227"/>
      <c r="O106" s="227"/>
      <c r="P106" s="227"/>
      <c r="Q106" s="227"/>
      <c r="R106" s="227"/>
      <c r="S106" s="227"/>
      <c r="T106" s="227"/>
      <c r="U106" s="227"/>
      <c r="V106" s="227"/>
      <c r="W106" s="227"/>
      <c r="X106" s="227"/>
      <c r="Y106" s="227"/>
    </row>
    <row r="107" spans="1:11" ht="22.5">
      <c r="A107" s="232" t="s">
        <v>454</v>
      </c>
      <c r="B107" s="232" t="s">
        <v>455</v>
      </c>
      <c r="C107" s="232"/>
      <c r="D107" s="233">
        <v>44945</v>
      </c>
      <c r="E107" s="233"/>
      <c r="F107" s="232" t="s">
        <v>456</v>
      </c>
      <c r="G107" s="232"/>
      <c r="H107" s="232" t="s">
        <v>457</v>
      </c>
      <c r="I107" s="234">
        <v>460.39</v>
      </c>
      <c r="J107" s="235">
        <v>3</v>
      </c>
      <c r="K107" s="113"/>
    </row>
    <row r="108" spans="1:11" ht="22.5">
      <c r="A108" s="232" t="s">
        <v>454</v>
      </c>
      <c r="B108" s="232" t="s">
        <v>458</v>
      </c>
      <c r="C108" s="232"/>
      <c r="D108" s="233">
        <v>44945</v>
      </c>
      <c r="E108" s="233"/>
      <c r="F108" s="232" t="s">
        <v>459</v>
      </c>
      <c r="G108" s="232"/>
      <c r="H108" s="232" t="s">
        <v>457</v>
      </c>
      <c r="I108" s="234">
        <v>499.5</v>
      </c>
      <c r="J108" s="235">
        <v>3</v>
      </c>
      <c r="K108" s="113"/>
    </row>
    <row r="109" spans="1:11" ht="22.5">
      <c r="A109" s="232" t="s">
        <v>454</v>
      </c>
      <c r="B109" s="232" t="s">
        <v>460</v>
      </c>
      <c r="C109" s="232"/>
      <c r="D109" s="233">
        <v>44956</v>
      </c>
      <c r="E109" s="233"/>
      <c r="F109" s="232" t="s">
        <v>461</v>
      </c>
      <c r="G109" s="232"/>
      <c r="H109" s="232" t="s">
        <v>462</v>
      </c>
      <c r="I109" s="234">
        <v>416.69</v>
      </c>
      <c r="J109" s="235">
        <v>2</v>
      </c>
      <c r="K109" s="113"/>
    </row>
    <row r="110" spans="1:11" ht="22.5">
      <c r="A110" s="232" t="s">
        <v>454</v>
      </c>
      <c r="B110" s="232" t="s">
        <v>463</v>
      </c>
      <c r="C110" s="232"/>
      <c r="D110" s="233">
        <v>44956</v>
      </c>
      <c r="E110" s="233"/>
      <c r="F110" s="232" t="s">
        <v>464</v>
      </c>
      <c r="G110" s="232"/>
      <c r="H110" s="232" t="s">
        <v>465</v>
      </c>
      <c r="I110" s="234">
        <v>764.45</v>
      </c>
      <c r="J110" s="235">
        <v>2</v>
      </c>
      <c r="K110" s="113"/>
    </row>
    <row r="111" spans="1:11" ht="12.75">
      <c r="A111" s="232" t="s">
        <v>454</v>
      </c>
      <c r="B111" s="232" t="s">
        <v>466</v>
      </c>
      <c r="C111" s="232"/>
      <c r="D111" s="233">
        <v>44956</v>
      </c>
      <c r="E111" s="233"/>
      <c r="F111" s="232" t="s">
        <v>467</v>
      </c>
      <c r="G111" s="232"/>
      <c r="H111" s="232" t="s">
        <v>468</v>
      </c>
      <c r="I111" s="234">
        <v>800</v>
      </c>
      <c r="J111" s="235">
        <v>2</v>
      </c>
      <c r="K111" s="113"/>
    </row>
    <row r="112" spans="1:11" ht="12.75">
      <c r="A112" s="232" t="s">
        <v>454</v>
      </c>
      <c r="B112" s="232" t="s">
        <v>466</v>
      </c>
      <c r="C112" s="232"/>
      <c r="D112" s="233">
        <v>44956</v>
      </c>
      <c r="E112" s="233"/>
      <c r="F112" s="232" t="s">
        <v>469</v>
      </c>
      <c r="G112" s="232"/>
      <c r="H112" s="232" t="s">
        <v>468</v>
      </c>
      <c r="I112" s="234">
        <v>800</v>
      </c>
      <c r="J112" s="235">
        <v>3</v>
      </c>
      <c r="K112" s="113"/>
    </row>
    <row r="113" spans="1:11" ht="22.5">
      <c r="A113" s="232" t="s">
        <v>454</v>
      </c>
      <c r="B113" s="232" t="s">
        <v>470</v>
      </c>
      <c r="C113" s="232" t="s">
        <v>471</v>
      </c>
      <c r="D113" s="233">
        <v>44956</v>
      </c>
      <c r="E113" s="233"/>
      <c r="F113" s="232" t="s">
        <v>472</v>
      </c>
      <c r="G113" s="232" t="s">
        <v>3090</v>
      </c>
      <c r="H113" s="232" t="s">
        <v>473</v>
      </c>
      <c r="I113" s="234">
        <v>100</v>
      </c>
      <c r="J113" s="235">
        <v>3</v>
      </c>
      <c r="K113" s="113"/>
    </row>
    <row r="114" spans="1:11" ht="12.75">
      <c r="A114" s="232" t="s">
        <v>454</v>
      </c>
      <c r="B114" s="232" t="s">
        <v>474</v>
      </c>
      <c r="C114" s="232"/>
      <c r="D114" s="233">
        <v>44956</v>
      </c>
      <c r="E114" s="233"/>
      <c r="F114" s="232" t="s">
        <v>475</v>
      </c>
      <c r="G114" s="232"/>
      <c r="H114" s="232" t="s">
        <v>476</v>
      </c>
      <c r="I114" s="234">
        <v>10</v>
      </c>
      <c r="J114" s="235">
        <v>4</v>
      </c>
      <c r="K114" s="113"/>
    </row>
    <row r="115" spans="1:11" ht="12.75">
      <c r="A115" s="232" t="s">
        <v>454</v>
      </c>
      <c r="B115" s="232" t="s">
        <v>477</v>
      </c>
      <c r="C115" s="232"/>
      <c r="D115" s="233">
        <v>44956</v>
      </c>
      <c r="E115" s="233"/>
      <c r="F115" s="232" t="s">
        <v>475</v>
      </c>
      <c r="G115" s="232"/>
      <c r="H115" s="232" t="s">
        <v>476</v>
      </c>
      <c r="I115" s="234">
        <v>10</v>
      </c>
      <c r="J115" s="235">
        <v>4</v>
      </c>
      <c r="K115" s="113"/>
    </row>
    <row r="116" spans="1:11" ht="33.75">
      <c r="A116" s="232" t="s">
        <v>454</v>
      </c>
      <c r="B116" s="232" t="s">
        <v>478</v>
      </c>
      <c r="C116" s="232"/>
      <c r="D116" s="233">
        <v>44959</v>
      </c>
      <c r="E116" s="233"/>
      <c r="F116" s="232" t="s">
        <v>479</v>
      </c>
      <c r="G116" s="232"/>
      <c r="H116" s="232" t="s">
        <v>480</v>
      </c>
      <c r="I116" s="234">
        <v>999.42</v>
      </c>
      <c r="J116" s="235">
        <v>3</v>
      </c>
      <c r="K116" s="113"/>
    </row>
    <row r="117" spans="1:11" ht="22.5">
      <c r="A117" s="232" t="s">
        <v>454</v>
      </c>
      <c r="B117" s="232" t="s">
        <v>481</v>
      </c>
      <c r="C117" s="232"/>
      <c r="D117" s="233">
        <v>44963</v>
      </c>
      <c r="E117" s="233"/>
      <c r="F117" s="232" t="s">
        <v>482</v>
      </c>
      <c r="G117" s="232"/>
      <c r="H117" s="232" t="s">
        <v>483</v>
      </c>
      <c r="I117" s="234">
        <v>2993.29</v>
      </c>
      <c r="J117" s="235">
        <v>4</v>
      </c>
      <c r="K117" s="113"/>
    </row>
    <row r="118" spans="1:11" ht="12.75">
      <c r="A118" s="232" t="s">
        <v>454</v>
      </c>
      <c r="B118" s="232" t="s">
        <v>484</v>
      </c>
      <c r="C118" s="232" t="s">
        <v>485</v>
      </c>
      <c r="D118" s="233">
        <v>44963</v>
      </c>
      <c r="E118" s="233"/>
      <c r="F118" s="232" t="s">
        <v>486</v>
      </c>
      <c r="G118" s="232" t="s">
        <v>3091</v>
      </c>
      <c r="H118" s="232" t="s">
        <v>487</v>
      </c>
      <c r="I118" s="234">
        <v>161.4</v>
      </c>
      <c r="J118" s="235">
        <v>4</v>
      </c>
      <c r="K118" s="113"/>
    </row>
    <row r="119" spans="1:11" ht="22.5">
      <c r="A119" s="232" t="s">
        <v>454</v>
      </c>
      <c r="B119" s="232" t="s">
        <v>488</v>
      </c>
      <c r="C119" s="232" t="s">
        <v>489</v>
      </c>
      <c r="D119" s="233">
        <v>44963</v>
      </c>
      <c r="E119" s="233"/>
      <c r="F119" s="232" t="s">
        <v>490</v>
      </c>
      <c r="G119" s="232"/>
      <c r="H119" s="232" t="s">
        <v>491</v>
      </c>
      <c r="I119" s="234">
        <v>240</v>
      </c>
      <c r="J119" s="235">
        <v>3</v>
      </c>
      <c r="K119" s="113"/>
    </row>
    <row r="120" spans="1:11" ht="22.5">
      <c r="A120" s="232" t="s">
        <v>454</v>
      </c>
      <c r="B120" s="232" t="s">
        <v>492</v>
      </c>
      <c r="C120" s="232" t="s">
        <v>493</v>
      </c>
      <c r="D120" s="233">
        <v>44963</v>
      </c>
      <c r="E120" s="233"/>
      <c r="F120" s="232" t="s">
        <v>494</v>
      </c>
      <c r="G120" s="232"/>
      <c r="H120" s="232" t="s">
        <v>491</v>
      </c>
      <c r="I120" s="234">
        <v>390</v>
      </c>
      <c r="J120" s="235">
        <v>3</v>
      </c>
      <c r="K120" s="113"/>
    </row>
    <row r="121" spans="1:11" ht="22.5">
      <c r="A121" s="232" t="s">
        <v>454</v>
      </c>
      <c r="B121" s="232" t="s">
        <v>495</v>
      </c>
      <c r="C121" s="232" t="s">
        <v>496</v>
      </c>
      <c r="D121" s="233">
        <v>44964</v>
      </c>
      <c r="E121" s="233"/>
      <c r="F121" s="232" t="s">
        <v>497</v>
      </c>
      <c r="G121" s="232" t="s">
        <v>3092</v>
      </c>
      <c r="H121" s="232" t="s">
        <v>498</v>
      </c>
      <c r="I121" s="234">
        <v>156.55</v>
      </c>
      <c r="J121" s="235">
        <v>3</v>
      </c>
      <c r="K121" s="113"/>
    </row>
    <row r="122" spans="1:11" ht="33.75">
      <c r="A122" s="232" t="s">
        <v>454</v>
      </c>
      <c r="B122" s="232" t="s">
        <v>499</v>
      </c>
      <c r="C122" s="232"/>
      <c r="D122" s="233">
        <v>44967</v>
      </c>
      <c r="E122" s="233"/>
      <c r="F122" s="232" t="s">
        <v>500</v>
      </c>
      <c r="G122" s="232"/>
      <c r="H122" s="232" t="s">
        <v>501</v>
      </c>
      <c r="I122" s="234">
        <v>603.26</v>
      </c>
      <c r="J122" s="235">
        <v>3</v>
      </c>
      <c r="K122" s="113"/>
    </row>
    <row r="123" spans="1:11" ht="33.75">
      <c r="A123" s="232" t="s">
        <v>454</v>
      </c>
      <c r="B123" s="232" t="s">
        <v>502</v>
      </c>
      <c r="C123" s="232"/>
      <c r="D123" s="233">
        <v>44967</v>
      </c>
      <c r="E123" s="233"/>
      <c r="F123" s="232" t="s">
        <v>503</v>
      </c>
      <c r="G123" s="232"/>
      <c r="H123" s="232" t="s">
        <v>504</v>
      </c>
      <c r="I123" s="234">
        <v>29.84</v>
      </c>
      <c r="J123" s="235">
        <v>2</v>
      </c>
      <c r="K123" s="113"/>
    </row>
    <row r="124" spans="1:11" ht="22.5">
      <c r="A124" s="232" t="s">
        <v>454</v>
      </c>
      <c r="B124" s="232" t="s">
        <v>505</v>
      </c>
      <c r="C124" s="232"/>
      <c r="D124" s="233">
        <v>44967</v>
      </c>
      <c r="E124" s="233"/>
      <c r="F124" s="232" t="s">
        <v>506</v>
      </c>
      <c r="G124" s="232"/>
      <c r="H124" s="232" t="s">
        <v>507</v>
      </c>
      <c r="I124" s="234">
        <v>50</v>
      </c>
      <c r="J124" s="235">
        <v>2</v>
      </c>
      <c r="K124" s="113"/>
    </row>
    <row r="125" spans="1:11" ht="12.75">
      <c r="A125" s="232" t="s">
        <v>454</v>
      </c>
      <c r="B125" s="232" t="s">
        <v>508</v>
      </c>
      <c r="C125" s="232"/>
      <c r="D125" s="233">
        <v>44967</v>
      </c>
      <c r="E125" s="233"/>
      <c r="F125" s="232" t="s">
        <v>475</v>
      </c>
      <c r="G125" s="232"/>
      <c r="H125" s="232" t="s">
        <v>476</v>
      </c>
      <c r="I125" s="234">
        <v>10</v>
      </c>
      <c r="J125" s="235">
        <v>4</v>
      </c>
      <c r="K125" s="113"/>
    </row>
    <row r="126" spans="1:11" ht="22.5">
      <c r="A126" s="232" t="s">
        <v>454</v>
      </c>
      <c r="B126" s="232" t="s">
        <v>509</v>
      </c>
      <c r="C126" s="232"/>
      <c r="D126" s="233">
        <v>44967</v>
      </c>
      <c r="E126" s="233"/>
      <c r="F126" s="232" t="s">
        <v>510</v>
      </c>
      <c r="G126" s="232"/>
      <c r="H126" s="232" t="s">
        <v>476</v>
      </c>
      <c r="I126" s="234">
        <v>10</v>
      </c>
      <c r="J126" s="235">
        <v>4</v>
      </c>
      <c r="K126" s="113"/>
    </row>
    <row r="127" spans="1:11" ht="20.25">
      <c r="A127" s="232" t="s">
        <v>454</v>
      </c>
      <c r="B127" s="232" t="s">
        <v>511</v>
      </c>
      <c r="C127" s="232"/>
      <c r="D127" s="233">
        <v>44970</v>
      </c>
      <c r="E127" s="233"/>
      <c r="F127" s="232" t="s">
        <v>512</v>
      </c>
      <c r="G127" s="232"/>
      <c r="H127" s="232" t="s">
        <v>513</v>
      </c>
      <c r="I127" s="234">
        <v>807.78</v>
      </c>
      <c r="J127" s="235">
        <v>2</v>
      </c>
      <c r="K127" s="113"/>
    </row>
    <row r="128" spans="1:11" ht="20.25">
      <c r="A128" s="232" t="s">
        <v>454</v>
      </c>
      <c r="B128" s="232" t="s">
        <v>514</v>
      </c>
      <c r="C128" s="232"/>
      <c r="D128" s="233">
        <v>44970</v>
      </c>
      <c r="E128" s="233"/>
      <c r="F128" s="232" t="s">
        <v>515</v>
      </c>
      <c r="G128" s="232"/>
      <c r="H128" s="232" t="s">
        <v>516</v>
      </c>
      <c r="I128" s="234">
        <v>96.05</v>
      </c>
      <c r="J128" s="235">
        <v>2</v>
      </c>
      <c r="K128" s="113"/>
    </row>
    <row r="129" spans="1:11" ht="20.25">
      <c r="A129" s="232" t="s">
        <v>454</v>
      </c>
      <c r="B129" s="232" t="s">
        <v>517</v>
      </c>
      <c r="C129" s="232"/>
      <c r="D129" s="233">
        <v>44970</v>
      </c>
      <c r="E129" s="233"/>
      <c r="F129" s="232" t="s">
        <v>515</v>
      </c>
      <c r="G129" s="232"/>
      <c r="H129" s="232" t="s">
        <v>518</v>
      </c>
      <c r="I129" s="234">
        <v>75.77</v>
      </c>
      <c r="J129" s="235">
        <v>2</v>
      </c>
      <c r="K129" s="113"/>
    </row>
    <row r="130" spans="1:11" ht="12.75">
      <c r="A130" s="232" t="s">
        <v>454</v>
      </c>
      <c r="B130" s="232" t="s">
        <v>519</v>
      </c>
      <c r="C130" s="232"/>
      <c r="D130" s="233">
        <v>44970</v>
      </c>
      <c r="E130" s="233"/>
      <c r="F130" s="232" t="s">
        <v>520</v>
      </c>
      <c r="G130" s="232"/>
      <c r="H130" s="232" t="s">
        <v>521</v>
      </c>
      <c r="I130" s="234">
        <v>990</v>
      </c>
      <c r="J130" s="235">
        <v>2</v>
      </c>
      <c r="K130" s="113"/>
    </row>
    <row r="131" spans="1:11" ht="20.25">
      <c r="A131" s="232" t="s">
        <v>454</v>
      </c>
      <c r="B131" s="232" t="s">
        <v>522</v>
      </c>
      <c r="C131" s="232"/>
      <c r="D131" s="233">
        <v>44970</v>
      </c>
      <c r="E131" s="233"/>
      <c r="F131" s="232" t="s">
        <v>523</v>
      </c>
      <c r="G131" s="232"/>
      <c r="H131" s="232" t="s">
        <v>524</v>
      </c>
      <c r="I131" s="234">
        <v>51.62</v>
      </c>
      <c r="J131" s="235">
        <v>2</v>
      </c>
      <c r="K131" s="113"/>
    </row>
    <row r="132" spans="1:11" ht="20.25">
      <c r="A132" s="232" t="s">
        <v>454</v>
      </c>
      <c r="B132" s="232" t="s">
        <v>525</v>
      </c>
      <c r="C132" s="232" t="s">
        <v>526</v>
      </c>
      <c r="D132" s="233">
        <v>44970</v>
      </c>
      <c r="E132" s="233"/>
      <c r="F132" s="232" t="s">
        <v>527</v>
      </c>
      <c r="G132" s="232" t="s">
        <v>3092</v>
      </c>
      <c r="H132" s="232" t="s">
        <v>498</v>
      </c>
      <c r="I132" s="234">
        <v>494.51</v>
      </c>
      <c r="J132" s="235">
        <v>3</v>
      </c>
      <c r="K132" s="113"/>
    </row>
    <row r="133" spans="1:11" ht="20.25">
      <c r="A133" s="232" t="s">
        <v>454</v>
      </c>
      <c r="B133" s="232" t="s">
        <v>528</v>
      </c>
      <c r="C133" s="232" t="s">
        <v>529</v>
      </c>
      <c r="D133" s="233">
        <v>44971</v>
      </c>
      <c r="E133" s="233"/>
      <c r="F133" s="232" t="s">
        <v>530</v>
      </c>
      <c r="G133" s="232" t="s">
        <v>3092</v>
      </c>
      <c r="H133" s="232" t="s">
        <v>498</v>
      </c>
      <c r="I133" s="234">
        <v>828</v>
      </c>
      <c r="J133" s="235">
        <v>3</v>
      </c>
      <c r="K133" s="113"/>
    </row>
    <row r="134" spans="1:11" ht="20.25">
      <c r="A134" s="232" t="s">
        <v>454</v>
      </c>
      <c r="B134" s="232" t="s">
        <v>531</v>
      </c>
      <c r="C134" s="232"/>
      <c r="D134" s="233">
        <v>44973</v>
      </c>
      <c r="E134" s="233"/>
      <c r="F134" s="232" t="s">
        <v>532</v>
      </c>
      <c r="G134" s="232"/>
      <c r="H134" s="232" t="s">
        <v>533</v>
      </c>
      <c r="I134" s="234">
        <v>900</v>
      </c>
      <c r="J134" s="235">
        <v>3</v>
      </c>
      <c r="K134" s="113"/>
    </row>
    <row r="135" spans="1:11" ht="20.25">
      <c r="A135" s="232" t="s">
        <v>454</v>
      </c>
      <c r="B135" s="232" t="s">
        <v>534</v>
      </c>
      <c r="C135" s="232"/>
      <c r="D135" s="233">
        <v>44977</v>
      </c>
      <c r="E135" s="233"/>
      <c r="F135" s="232" t="s">
        <v>535</v>
      </c>
      <c r="G135" s="232"/>
      <c r="H135" s="232" t="s">
        <v>536</v>
      </c>
      <c r="I135" s="234">
        <v>150</v>
      </c>
      <c r="J135" s="235">
        <v>3</v>
      </c>
      <c r="K135" s="113"/>
    </row>
    <row r="136" spans="1:11" ht="20.25">
      <c r="A136" s="232" t="s">
        <v>454</v>
      </c>
      <c r="B136" s="232" t="s">
        <v>537</v>
      </c>
      <c r="C136" s="232"/>
      <c r="D136" s="233">
        <v>44977</v>
      </c>
      <c r="E136" s="233"/>
      <c r="F136" s="232" t="s">
        <v>538</v>
      </c>
      <c r="G136" s="232"/>
      <c r="H136" s="232" t="s">
        <v>539</v>
      </c>
      <c r="I136" s="234">
        <v>150</v>
      </c>
      <c r="J136" s="235">
        <v>3</v>
      </c>
      <c r="K136" s="113"/>
    </row>
    <row r="137" spans="1:11" ht="12.75">
      <c r="A137" s="232" t="s">
        <v>454</v>
      </c>
      <c r="B137" s="232" t="s">
        <v>540</v>
      </c>
      <c r="C137" s="232"/>
      <c r="D137" s="233">
        <v>44977</v>
      </c>
      <c r="E137" s="233"/>
      <c r="F137" s="232" t="s">
        <v>541</v>
      </c>
      <c r="G137" s="232"/>
      <c r="H137" s="232" t="s">
        <v>542</v>
      </c>
      <c r="I137" s="234">
        <v>612.56</v>
      </c>
      <c r="J137" s="235">
        <v>3</v>
      </c>
      <c r="K137" s="113"/>
    </row>
    <row r="138" spans="1:11" ht="12.75">
      <c r="A138" s="232" t="s">
        <v>454</v>
      </c>
      <c r="B138" s="232" t="s">
        <v>543</v>
      </c>
      <c r="C138" s="232"/>
      <c r="D138" s="233">
        <v>44977</v>
      </c>
      <c r="E138" s="233"/>
      <c r="F138" s="232" t="s">
        <v>541</v>
      </c>
      <c r="G138" s="232"/>
      <c r="H138" s="232" t="s">
        <v>544</v>
      </c>
      <c r="I138" s="234">
        <v>603.39</v>
      </c>
      <c r="J138" s="235">
        <v>3</v>
      </c>
      <c r="K138" s="113"/>
    </row>
    <row r="139" spans="1:11" ht="20.25">
      <c r="A139" s="232" t="s">
        <v>454</v>
      </c>
      <c r="B139" s="232" t="s">
        <v>545</v>
      </c>
      <c r="C139" s="232"/>
      <c r="D139" s="233">
        <v>44978</v>
      </c>
      <c r="E139" s="233"/>
      <c r="F139" s="232" t="s">
        <v>546</v>
      </c>
      <c r="G139" s="232"/>
      <c r="H139" s="232" t="s">
        <v>547</v>
      </c>
      <c r="I139" s="234">
        <v>57.66</v>
      </c>
      <c r="J139" s="235">
        <v>3</v>
      </c>
      <c r="K139" s="113"/>
    </row>
    <row r="140" spans="1:11" ht="12.75">
      <c r="A140" s="232" t="s">
        <v>454</v>
      </c>
      <c r="B140" s="232" t="s">
        <v>548</v>
      </c>
      <c r="C140" s="232"/>
      <c r="D140" s="233">
        <v>44978</v>
      </c>
      <c r="E140" s="233"/>
      <c r="F140" s="232" t="s">
        <v>475</v>
      </c>
      <c r="G140" s="232"/>
      <c r="H140" s="232" t="s">
        <v>476</v>
      </c>
      <c r="I140" s="234">
        <v>10</v>
      </c>
      <c r="J140" s="235">
        <v>3</v>
      </c>
      <c r="K140" s="113"/>
    </row>
    <row r="141" spans="1:11" ht="12.75">
      <c r="A141" s="232" t="s">
        <v>454</v>
      </c>
      <c r="B141" s="232" t="s">
        <v>549</v>
      </c>
      <c r="C141" s="232"/>
      <c r="D141" s="233">
        <v>44978</v>
      </c>
      <c r="E141" s="233"/>
      <c r="F141" s="232" t="s">
        <v>510</v>
      </c>
      <c r="G141" s="232"/>
      <c r="H141" s="232" t="s">
        <v>476</v>
      </c>
      <c r="I141" s="234">
        <v>10</v>
      </c>
      <c r="J141" s="235">
        <v>3</v>
      </c>
      <c r="K141" s="113"/>
    </row>
    <row r="142" spans="1:11" ht="12.75">
      <c r="A142" s="232" t="s">
        <v>454</v>
      </c>
      <c r="B142" s="232" t="s">
        <v>550</v>
      </c>
      <c r="C142" s="232"/>
      <c r="D142" s="233">
        <v>44981</v>
      </c>
      <c r="E142" s="233"/>
      <c r="F142" s="232" t="s">
        <v>551</v>
      </c>
      <c r="G142" s="232"/>
      <c r="H142" s="232" t="s">
        <v>468</v>
      </c>
      <c r="I142" s="234">
        <v>800</v>
      </c>
      <c r="J142" s="235">
        <v>2</v>
      </c>
      <c r="K142" s="113"/>
    </row>
    <row r="143" spans="1:11" ht="12.75">
      <c r="A143" s="232" t="s">
        <v>454</v>
      </c>
      <c r="B143" s="232" t="s">
        <v>550</v>
      </c>
      <c r="C143" s="232"/>
      <c r="D143" s="233">
        <v>44981</v>
      </c>
      <c r="E143" s="233"/>
      <c r="F143" s="232" t="s">
        <v>552</v>
      </c>
      <c r="G143" s="232"/>
      <c r="H143" s="232" t="s">
        <v>468</v>
      </c>
      <c r="I143" s="234">
        <v>800</v>
      </c>
      <c r="J143" s="235">
        <v>2</v>
      </c>
      <c r="K143" s="113"/>
    </row>
    <row r="144" spans="1:11" ht="20.25">
      <c r="A144" s="232" t="s">
        <v>454</v>
      </c>
      <c r="B144" s="232" t="s">
        <v>553</v>
      </c>
      <c r="C144" s="232" t="s">
        <v>554</v>
      </c>
      <c r="D144" s="233">
        <v>44981</v>
      </c>
      <c r="E144" s="233"/>
      <c r="F144" s="232" t="s">
        <v>555</v>
      </c>
      <c r="G144" s="232" t="s">
        <v>3093</v>
      </c>
      <c r="H144" s="232" t="s">
        <v>556</v>
      </c>
      <c r="I144" s="234">
        <v>320</v>
      </c>
      <c r="J144" s="235">
        <v>2</v>
      </c>
      <c r="K144" s="113"/>
    </row>
    <row r="145" spans="1:11" ht="20.25">
      <c r="A145" s="232" t="s">
        <v>454</v>
      </c>
      <c r="B145" s="232" t="s">
        <v>557</v>
      </c>
      <c r="C145" s="232"/>
      <c r="D145" s="233">
        <v>44984</v>
      </c>
      <c r="E145" s="233"/>
      <c r="F145" s="232" t="s">
        <v>558</v>
      </c>
      <c r="G145" s="232"/>
      <c r="H145" s="232" t="s">
        <v>518</v>
      </c>
      <c r="I145" s="234">
        <v>95.51</v>
      </c>
      <c r="J145" s="235">
        <v>2</v>
      </c>
      <c r="K145" s="113"/>
    </row>
    <row r="146" spans="1:11" ht="20.25">
      <c r="A146" s="232" t="s">
        <v>454</v>
      </c>
      <c r="B146" s="232" t="s">
        <v>559</v>
      </c>
      <c r="C146" s="232"/>
      <c r="D146" s="233">
        <v>44985</v>
      </c>
      <c r="E146" s="233"/>
      <c r="F146" s="232" t="s">
        <v>560</v>
      </c>
      <c r="G146" s="232"/>
      <c r="H146" s="232" t="s">
        <v>561</v>
      </c>
      <c r="I146" s="234">
        <v>1200.68</v>
      </c>
      <c r="J146" s="235">
        <v>2</v>
      </c>
      <c r="K146" s="113"/>
    </row>
    <row r="147" spans="1:11" ht="12.75">
      <c r="A147" s="232" t="s">
        <v>454</v>
      </c>
      <c r="B147" s="232" t="s">
        <v>562</v>
      </c>
      <c r="C147" s="232" t="s">
        <v>563</v>
      </c>
      <c r="D147" s="233">
        <v>44985</v>
      </c>
      <c r="E147" s="233"/>
      <c r="F147" s="232" t="s">
        <v>564</v>
      </c>
      <c r="G147" s="232" t="s">
        <v>3090</v>
      </c>
      <c r="H147" s="232" t="s">
        <v>473</v>
      </c>
      <c r="I147" s="234">
        <v>100</v>
      </c>
      <c r="J147" s="235">
        <v>3</v>
      </c>
      <c r="K147" s="113"/>
    </row>
    <row r="148" spans="1:11" ht="20.25">
      <c r="A148" s="232" t="s">
        <v>454</v>
      </c>
      <c r="B148" s="232" t="s">
        <v>565</v>
      </c>
      <c r="C148" s="232"/>
      <c r="D148" s="233">
        <v>44985</v>
      </c>
      <c r="E148" s="233"/>
      <c r="F148" s="232" t="s">
        <v>566</v>
      </c>
      <c r="G148" s="232"/>
      <c r="H148" s="232" t="s">
        <v>567</v>
      </c>
      <c r="I148" s="234">
        <v>298.98</v>
      </c>
      <c r="J148" s="235">
        <v>2</v>
      </c>
      <c r="K148" s="113"/>
    </row>
    <row r="149" spans="1:11" ht="20.25">
      <c r="A149" s="232" t="s">
        <v>454</v>
      </c>
      <c r="B149" s="232" t="s">
        <v>565</v>
      </c>
      <c r="C149" s="232"/>
      <c r="D149" s="233">
        <v>44985</v>
      </c>
      <c r="E149" s="233"/>
      <c r="F149" s="232" t="s">
        <v>568</v>
      </c>
      <c r="G149" s="232"/>
      <c r="H149" s="232" t="s">
        <v>544</v>
      </c>
      <c r="I149" s="234">
        <v>856.75</v>
      </c>
      <c r="J149" s="235">
        <v>3</v>
      </c>
      <c r="K149" s="113"/>
    </row>
    <row r="150" spans="1:11" ht="30">
      <c r="A150" s="232" t="s">
        <v>454</v>
      </c>
      <c r="B150" s="232" t="s">
        <v>569</v>
      </c>
      <c r="C150" s="232"/>
      <c r="D150" s="233">
        <v>44964</v>
      </c>
      <c r="E150" s="233"/>
      <c r="F150" s="232" t="s">
        <v>570</v>
      </c>
      <c r="G150" s="232"/>
      <c r="H150" s="232" t="s">
        <v>571</v>
      </c>
      <c r="I150" s="234">
        <v>459</v>
      </c>
      <c r="J150" s="235">
        <v>2</v>
      </c>
      <c r="K150" s="113"/>
    </row>
    <row r="151" spans="1:11" ht="40.5">
      <c r="A151" s="232" t="s">
        <v>454</v>
      </c>
      <c r="B151" s="232" t="s">
        <v>572</v>
      </c>
      <c r="C151" s="232"/>
      <c r="D151" s="233">
        <v>44964</v>
      </c>
      <c r="E151" s="233"/>
      <c r="F151" s="232" t="s">
        <v>573</v>
      </c>
      <c r="G151" s="232"/>
      <c r="H151" s="232" t="s">
        <v>574</v>
      </c>
      <c r="I151" s="234">
        <v>544</v>
      </c>
      <c r="J151" s="235">
        <v>2</v>
      </c>
      <c r="K151" s="113"/>
    </row>
    <row r="152" spans="1:11" ht="20.25">
      <c r="A152" s="232" t="s">
        <v>454</v>
      </c>
      <c r="B152" s="232" t="s">
        <v>575</v>
      </c>
      <c r="C152" s="232"/>
      <c r="D152" s="233">
        <v>44986</v>
      </c>
      <c r="E152" s="233"/>
      <c r="F152" s="232" t="s">
        <v>576</v>
      </c>
      <c r="G152" s="232"/>
      <c r="H152" s="232" t="s">
        <v>542</v>
      </c>
      <c r="I152" s="234">
        <v>587.5</v>
      </c>
      <c r="J152" s="235">
        <v>3</v>
      </c>
      <c r="K152" s="113"/>
    </row>
    <row r="153" spans="1:11" ht="30">
      <c r="A153" s="232" t="s">
        <v>454</v>
      </c>
      <c r="B153" s="232" t="s">
        <v>577</v>
      </c>
      <c r="C153" s="232" t="s">
        <v>578</v>
      </c>
      <c r="D153" s="233">
        <v>44986</v>
      </c>
      <c r="E153" s="233"/>
      <c r="F153" s="232" t="s">
        <v>579</v>
      </c>
      <c r="G153" s="232" t="s">
        <v>3095</v>
      </c>
      <c r="H153" s="232" t="s">
        <v>580</v>
      </c>
      <c r="I153" s="234">
        <v>285</v>
      </c>
      <c r="J153" s="235">
        <v>3</v>
      </c>
      <c r="K153" s="113"/>
    </row>
    <row r="154" spans="1:11" ht="20.25">
      <c r="A154" s="232" t="s">
        <v>454</v>
      </c>
      <c r="B154" s="232" t="s">
        <v>581</v>
      </c>
      <c r="C154" s="232" t="s">
        <v>582</v>
      </c>
      <c r="D154" s="233">
        <v>44986</v>
      </c>
      <c r="E154" s="233"/>
      <c r="F154" s="232" t="s">
        <v>583</v>
      </c>
      <c r="G154" s="232"/>
      <c r="H154" s="232" t="s">
        <v>491</v>
      </c>
      <c r="I154" s="234">
        <v>240</v>
      </c>
      <c r="J154" s="235">
        <v>3</v>
      </c>
      <c r="K154" s="113"/>
    </row>
    <row r="155" spans="1:11" ht="20.25">
      <c r="A155" s="232" t="s">
        <v>454</v>
      </c>
      <c r="B155" s="232" t="s">
        <v>584</v>
      </c>
      <c r="C155" s="232" t="s">
        <v>585</v>
      </c>
      <c r="D155" s="233">
        <v>44986</v>
      </c>
      <c r="E155" s="233"/>
      <c r="F155" s="232" t="s">
        <v>586</v>
      </c>
      <c r="G155" s="232"/>
      <c r="H155" s="232" t="s">
        <v>491</v>
      </c>
      <c r="I155" s="234">
        <v>390</v>
      </c>
      <c r="J155" s="235">
        <v>3</v>
      </c>
      <c r="K155" s="113"/>
    </row>
    <row r="156" spans="1:11" ht="12.75">
      <c r="A156" s="232" t="s">
        <v>454</v>
      </c>
      <c r="B156" s="232" t="s">
        <v>587</v>
      </c>
      <c r="C156" s="232"/>
      <c r="D156" s="233">
        <v>44986</v>
      </c>
      <c r="E156" s="233"/>
      <c r="F156" s="232" t="s">
        <v>588</v>
      </c>
      <c r="G156" s="232"/>
      <c r="H156" s="232" t="s">
        <v>476</v>
      </c>
      <c r="I156" s="234">
        <v>1</v>
      </c>
      <c r="J156" s="235">
        <v>4</v>
      </c>
      <c r="K156" s="113"/>
    </row>
    <row r="157" spans="1:11" ht="12.75">
      <c r="A157" s="232" t="s">
        <v>454</v>
      </c>
      <c r="B157" s="232" t="s">
        <v>589</v>
      </c>
      <c r="C157" s="232"/>
      <c r="D157" s="233">
        <v>44986</v>
      </c>
      <c r="E157" s="233"/>
      <c r="F157" s="232" t="s">
        <v>590</v>
      </c>
      <c r="G157" s="232"/>
      <c r="H157" s="232" t="s">
        <v>476</v>
      </c>
      <c r="I157" s="234">
        <v>2</v>
      </c>
      <c r="J157" s="235">
        <v>4</v>
      </c>
      <c r="K157" s="113"/>
    </row>
    <row r="158" spans="1:11" ht="12.75">
      <c r="A158" s="232" t="s">
        <v>454</v>
      </c>
      <c r="B158" s="232" t="s">
        <v>591</v>
      </c>
      <c r="C158" s="232"/>
      <c r="D158" s="233">
        <v>44987</v>
      </c>
      <c r="E158" s="233"/>
      <c r="F158" s="232" t="s">
        <v>592</v>
      </c>
      <c r="G158" s="232"/>
      <c r="H158" s="232" t="s">
        <v>533</v>
      </c>
      <c r="I158" s="234">
        <v>660</v>
      </c>
      <c r="J158" s="235">
        <v>3</v>
      </c>
      <c r="K158" s="113"/>
    </row>
    <row r="159" spans="1:11" ht="20.25">
      <c r="A159" s="232" t="s">
        <v>454</v>
      </c>
      <c r="B159" s="232" t="s">
        <v>593</v>
      </c>
      <c r="C159" s="232"/>
      <c r="D159" s="233">
        <v>44988</v>
      </c>
      <c r="E159" s="233"/>
      <c r="F159" s="232" t="s">
        <v>594</v>
      </c>
      <c r="G159" s="232"/>
      <c r="H159" s="232" t="s">
        <v>595</v>
      </c>
      <c r="I159" s="234">
        <v>210</v>
      </c>
      <c r="J159" s="235">
        <v>3</v>
      </c>
      <c r="K159" s="113"/>
    </row>
    <row r="160" spans="1:11" ht="20.25">
      <c r="A160" s="232" t="s">
        <v>454</v>
      </c>
      <c r="B160" s="232" t="s">
        <v>596</v>
      </c>
      <c r="C160" s="232"/>
      <c r="D160" s="233">
        <v>44991</v>
      </c>
      <c r="E160" s="233"/>
      <c r="F160" s="232" t="s">
        <v>597</v>
      </c>
      <c r="G160" s="232"/>
      <c r="H160" s="232" t="s">
        <v>483</v>
      </c>
      <c r="I160" s="234">
        <v>2954.92</v>
      </c>
      <c r="J160" s="235">
        <v>4</v>
      </c>
      <c r="K160" s="113"/>
    </row>
    <row r="161" spans="1:11" ht="20.25">
      <c r="A161" s="232" t="s">
        <v>454</v>
      </c>
      <c r="B161" s="232" t="s">
        <v>596</v>
      </c>
      <c r="C161" s="232"/>
      <c r="D161" s="233">
        <v>44991</v>
      </c>
      <c r="E161" s="233"/>
      <c r="F161" s="232" t="s">
        <v>598</v>
      </c>
      <c r="G161" s="232"/>
      <c r="H161" s="232" t="s">
        <v>567</v>
      </c>
      <c r="I161" s="234">
        <v>286.4</v>
      </c>
      <c r="J161" s="235">
        <v>3</v>
      </c>
      <c r="K161" s="113"/>
    </row>
    <row r="162" spans="1:11" ht="12.75">
      <c r="A162" s="232" t="s">
        <v>454</v>
      </c>
      <c r="B162" s="232" t="s">
        <v>599</v>
      </c>
      <c r="C162" s="232" t="s">
        <v>600</v>
      </c>
      <c r="D162" s="233">
        <v>44991</v>
      </c>
      <c r="E162" s="233"/>
      <c r="F162" s="232" t="s">
        <v>486</v>
      </c>
      <c r="G162" s="232" t="s">
        <v>3091</v>
      </c>
      <c r="H162" s="232" t="s">
        <v>487</v>
      </c>
      <c r="I162" s="234">
        <v>201.6</v>
      </c>
      <c r="J162" s="235">
        <v>4</v>
      </c>
      <c r="K162" s="113"/>
    </row>
    <row r="163" spans="1:11" ht="20.25">
      <c r="A163" s="232" t="s">
        <v>454</v>
      </c>
      <c r="B163" s="232" t="s">
        <v>601</v>
      </c>
      <c r="C163" s="232" t="s">
        <v>602</v>
      </c>
      <c r="D163" s="233">
        <v>44991</v>
      </c>
      <c r="E163" s="233"/>
      <c r="F163" s="232" t="s">
        <v>603</v>
      </c>
      <c r="G163" s="232" t="s">
        <v>3097</v>
      </c>
      <c r="H163" s="232" t="s">
        <v>604</v>
      </c>
      <c r="I163" s="234">
        <v>1462.01</v>
      </c>
      <c r="J163" s="235">
        <v>2</v>
      </c>
      <c r="K163" s="113"/>
    </row>
    <row r="164" spans="1:11" ht="20.25">
      <c r="A164" s="232" t="s">
        <v>454</v>
      </c>
      <c r="B164" s="232" t="s">
        <v>605</v>
      </c>
      <c r="C164" s="232" t="s">
        <v>606</v>
      </c>
      <c r="D164" s="233">
        <v>44991</v>
      </c>
      <c r="E164" s="233"/>
      <c r="F164" s="232" t="s">
        <v>607</v>
      </c>
      <c r="G164" s="232" t="s">
        <v>3097</v>
      </c>
      <c r="H164" s="232" t="s">
        <v>604</v>
      </c>
      <c r="I164" s="234">
        <v>1085</v>
      </c>
      <c r="J164" s="235">
        <v>2</v>
      </c>
      <c r="K164" s="113"/>
    </row>
    <row r="165" spans="1:11" ht="20.25">
      <c r="A165" s="232" t="s">
        <v>454</v>
      </c>
      <c r="B165" s="232" t="s">
        <v>608</v>
      </c>
      <c r="C165" s="232" t="s">
        <v>609</v>
      </c>
      <c r="D165" s="233">
        <v>44991</v>
      </c>
      <c r="E165" s="233"/>
      <c r="F165" s="232" t="s">
        <v>610</v>
      </c>
      <c r="G165" s="232"/>
      <c r="H165" s="232" t="s">
        <v>611</v>
      </c>
      <c r="I165" s="234">
        <v>251.23</v>
      </c>
      <c r="J165" s="235">
        <v>3</v>
      </c>
      <c r="K165" s="113"/>
    </row>
    <row r="166" spans="1:11" ht="20.25">
      <c r="A166" s="232" t="s">
        <v>454</v>
      </c>
      <c r="B166" s="232" t="s">
        <v>612</v>
      </c>
      <c r="C166" s="232"/>
      <c r="D166" s="233">
        <v>44991</v>
      </c>
      <c r="E166" s="233"/>
      <c r="F166" s="232" t="s">
        <v>613</v>
      </c>
      <c r="G166" s="232"/>
      <c r="H166" s="232" t="s">
        <v>614</v>
      </c>
      <c r="I166" s="234">
        <v>508</v>
      </c>
      <c r="J166" s="235">
        <v>2</v>
      </c>
      <c r="K166" s="113"/>
    </row>
    <row r="167" spans="1:11" ht="20.25">
      <c r="A167" s="232" t="s">
        <v>454</v>
      </c>
      <c r="B167" s="232" t="s">
        <v>615</v>
      </c>
      <c r="C167" s="232" t="s">
        <v>616</v>
      </c>
      <c r="D167" s="233">
        <v>44991</v>
      </c>
      <c r="E167" s="233"/>
      <c r="F167" s="232" t="s">
        <v>617</v>
      </c>
      <c r="G167" s="232" t="s">
        <v>3096</v>
      </c>
      <c r="H167" s="232" t="s">
        <v>618</v>
      </c>
      <c r="I167" s="234">
        <v>1614</v>
      </c>
      <c r="J167" s="235">
        <v>2</v>
      </c>
      <c r="K167" s="113"/>
    </row>
    <row r="168" spans="1:11" ht="20.25">
      <c r="A168" s="232" t="s">
        <v>454</v>
      </c>
      <c r="B168" s="232" t="s">
        <v>619</v>
      </c>
      <c r="C168" s="232"/>
      <c r="D168" s="233">
        <v>44992</v>
      </c>
      <c r="E168" s="233"/>
      <c r="F168" s="232" t="s">
        <v>620</v>
      </c>
      <c r="G168" s="232"/>
      <c r="H168" s="232" t="s">
        <v>468</v>
      </c>
      <c r="I168" s="234">
        <v>112</v>
      </c>
      <c r="J168" s="235">
        <v>3</v>
      </c>
      <c r="K168" s="113"/>
    </row>
    <row r="169" spans="1:11" ht="20.25">
      <c r="A169" s="232" t="s">
        <v>454</v>
      </c>
      <c r="B169" s="232" t="s">
        <v>621</v>
      </c>
      <c r="C169" s="232"/>
      <c r="D169" s="233">
        <v>44992</v>
      </c>
      <c r="E169" s="233"/>
      <c r="F169" s="232" t="s">
        <v>622</v>
      </c>
      <c r="G169" s="232"/>
      <c r="H169" s="232" t="s">
        <v>536</v>
      </c>
      <c r="I169" s="234">
        <v>80</v>
      </c>
      <c r="J169" s="235">
        <v>3</v>
      </c>
      <c r="K169" s="113"/>
    </row>
    <row r="170" spans="1:11" ht="20.25">
      <c r="A170" s="232" t="s">
        <v>454</v>
      </c>
      <c r="B170" s="232" t="s">
        <v>623</v>
      </c>
      <c r="C170" s="232"/>
      <c r="D170" s="233">
        <v>44992</v>
      </c>
      <c r="E170" s="233"/>
      <c r="F170" s="232" t="s">
        <v>624</v>
      </c>
      <c r="G170" s="232"/>
      <c r="H170" s="232" t="s">
        <v>544</v>
      </c>
      <c r="I170" s="234">
        <v>100</v>
      </c>
      <c r="J170" s="235">
        <v>3</v>
      </c>
      <c r="K170" s="113"/>
    </row>
    <row r="171" spans="1:11" ht="20.25">
      <c r="A171" s="232" t="s">
        <v>454</v>
      </c>
      <c r="B171" s="232" t="s">
        <v>625</v>
      </c>
      <c r="C171" s="232"/>
      <c r="D171" s="233">
        <v>44992</v>
      </c>
      <c r="E171" s="233"/>
      <c r="F171" s="232" t="s">
        <v>626</v>
      </c>
      <c r="G171" s="232"/>
      <c r="H171" s="232" t="s">
        <v>536</v>
      </c>
      <c r="I171" s="234">
        <v>80</v>
      </c>
      <c r="J171" s="235">
        <v>3</v>
      </c>
      <c r="K171" s="113"/>
    </row>
    <row r="172" spans="1:11" ht="20.25">
      <c r="A172" s="232" t="s">
        <v>454</v>
      </c>
      <c r="B172" s="232" t="s">
        <v>627</v>
      </c>
      <c r="C172" s="232"/>
      <c r="D172" s="233">
        <v>44992</v>
      </c>
      <c r="E172" s="233"/>
      <c r="F172" s="232" t="s">
        <v>624</v>
      </c>
      <c r="G172" s="232"/>
      <c r="H172" s="232" t="s">
        <v>628</v>
      </c>
      <c r="I172" s="234">
        <v>80</v>
      </c>
      <c r="J172" s="235">
        <v>3</v>
      </c>
      <c r="K172" s="113"/>
    </row>
    <row r="173" spans="1:11" ht="20.25">
      <c r="A173" s="232" t="s">
        <v>454</v>
      </c>
      <c r="B173" s="232" t="s">
        <v>629</v>
      </c>
      <c r="C173" s="232"/>
      <c r="D173" s="233">
        <v>44994</v>
      </c>
      <c r="E173" s="233"/>
      <c r="F173" s="232" t="s">
        <v>630</v>
      </c>
      <c r="G173" s="232"/>
      <c r="H173" s="232" t="s">
        <v>631</v>
      </c>
      <c r="I173" s="234">
        <v>75.84</v>
      </c>
      <c r="J173" s="235">
        <v>2</v>
      </c>
      <c r="K173" s="113"/>
    </row>
    <row r="174" spans="1:11" ht="20.25">
      <c r="A174" s="232" t="s">
        <v>454</v>
      </c>
      <c r="B174" s="232" t="s">
        <v>632</v>
      </c>
      <c r="C174" s="232"/>
      <c r="D174" s="233">
        <v>44994</v>
      </c>
      <c r="E174" s="233"/>
      <c r="F174" s="232" t="s">
        <v>633</v>
      </c>
      <c r="G174" s="232"/>
      <c r="H174" s="232" t="s">
        <v>634</v>
      </c>
      <c r="I174" s="234">
        <v>13.21</v>
      </c>
      <c r="J174" s="235">
        <v>2</v>
      </c>
      <c r="K174" s="113"/>
    </row>
    <row r="175" spans="1:11" ht="12.75">
      <c r="A175" s="232" t="s">
        <v>454</v>
      </c>
      <c r="B175" s="232" t="s">
        <v>635</v>
      </c>
      <c r="C175" s="232"/>
      <c r="D175" s="233">
        <v>44995</v>
      </c>
      <c r="E175" s="233"/>
      <c r="F175" s="232" t="s">
        <v>636</v>
      </c>
      <c r="G175" s="232"/>
      <c r="H175" s="232" t="s">
        <v>542</v>
      </c>
      <c r="I175" s="234">
        <v>573.41</v>
      </c>
      <c r="J175" s="235">
        <v>3</v>
      </c>
      <c r="K175" s="113"/>
    </row>
    <row r="176" spans="1:11" ht="20.25">
      <c r="A176" s="232" t="s">
        <v>454</v>
      </c>
      <c r="B176" s="232" t="s">
        <v>637</v>
      </c>
      <c r="C176" s="232"/>
      <c r="D176" s="233">
        <v>44998</v>
      </c>
      <c r="E176" s="233"/>
      <c r="F176" s="232" t="s">
        <v>630</v>
      </c>
      <c r="G176" s="232"/>
      <c r="H176" s="232" t="s">
        <v>638</v>
      </c>
      <c r="I176" s="234">
        <v>119.42</v>
      </c>
      <c r="J176" s="235">
        <v>2</v>
      </c>
      <c r="K176" s="113"/>
    </row>
    <row r="177" spans="1:11" ht="20.25">
      <c r="A177" s="232" t="s">
        <v>454</v>
      </c>
      <c r="B177" s="232" t="s">
        <v>639</v>
      </c>
      <c r="C177" s="232"/>
      <c r="D177" s="233">
        <v>44998</v>
      </c>
      <c r="E177" s="233"/>
      <c r="F177" s="232" t="s">
        <v>630</v>
      </c>
      <c r="G177" s="232"/>
      <c r="H177" s="232" t="s">
        <v>631</v>
      </c>
      <c r="I177" s="234">
        <v>119.02</v>
      </c>
      <c r="J177" s="235">
        <v>2</v>
      </c>
      <c r="K177" s="113"/>
    </row>
    <row r="178" spans="1:11" ht="20.25">
      <c r="A178" s="232" t="s">
        <v>454</v>
      </c>
      <c r="B178" s="232" t="s">
        <v>640</v>
      </c>
      <c r="C178" s="232"/>
      <c r="D178" s="233">
        <v>44999</v>
      </c>
      <c r="E178" s="233"/>
      <c r="F178" s="232" t="s">
        <v>641</v>
      </c>
      <c r="G178" s="232"/>
      <c r="H178" s="232" t="s">
        <v>542</v>
      </c>
      <c r="I178" s="234">
        <v>261.54</v>
      </c>
      <c r="J178" s="235">
        <v>3</v>
      </c>
      <c r="K178" s="113"/>
    </row>
    <row r="179" spans="1:11" ht="20.25">
      <c r="A179" s="232" t="s">
        <v>454</v>
      </c>
      <c r="B179" s="232" t="s">
        <v>642</v>
      </c>
      <c r="C179" s="232"/>
      <c r="D179" s="233">
        <v>44999</v>
      </c>
      <c r="E179" s="233"/>
      <c r="F179" s="232" t="s">
        <v>643</v>
      </c>
      <c r="G179" s="232"/>
      <c r="H179" s="232" t="s">
        <v>644</v>
      </c>
      <c r="I179" s="234">
        <v>670</v>
      </c>
      <c r="J179" s="235">
        <v>3</v>
      </c>
      <c r="K179" s="113"/>
    </row>
    <row r="180" spans="1:11" ht="12.75">
      <c r="A180" s="232" t="s">
        <v>454</v>
      </c>
      <c r="B180" s="232" t="s">
        <v>645</v>
      </c>
      <c r="C180" s="232"/>
      <c r="D180" s="233">
        <v>44999</v>
      </c>
      <c r="E180" s="233"/>
      <c r="F180" s="232" t="s">
        <v>646</v>
      </c>
      <c r="G180" s="232"/>
      <c r="H180" s="232" t="s">
        <v>544</v>
      </c>
      <c r="I180" s="234">
        <v>195.05</v>
      </c>
      <c r="J180" s="235">
        <v>3</v>
      </c>
      <c r="K180" s="113"/>
    </row>
    <row r="181" spans="1:11" ht="12.75">
      <c r="A181" s="232" t="s">
        <v>454</v>
      </c>
      <c r="B181" s="232" t="s">
        <v>647</v>
      </c>
      <c r="C181" s="232"/>
      <c r="D181" s="233">
        <v>45001</v>
      </c>
      <c r="E181" s="233"/>
      <c r="F181" s="232" t="s">
        <v>648</v>
      </c>
      <c r="G181" s="232"/>
      <c r="H181" s="232" t="s">
        <v>649</v>
      </c>
      <c r="I181" s="234">
        <v>750</v>
      </c>
      <c r="J181" s="235">
        <v>3</v>
      </c>
      <c r="K181" s="113"/>
    </row>
    <row r="182" spans="1:11" ht="20.25">
      <c r="A182" s="232" t="s">
        <v>454</v>
      </c>
      <c r="B182" s="232" t="s">
        <v>650</v>
      </c>
      <c r="C182" s="232"/>
      <c r="D182" s="233">
        <v>45002</v>
      </c>
      <c r="E182" s="233"/>
      <c r="F182" s="232" t="s">
        <v>651</v>
      </c>
      <c r="G182" s="232"/>
      <c r="H182" s="232" t="s">
        <v>652</v>
      </c>
      <c r="I182" s="234">
        <v>620</v>
      </c>
      <c r="J182" s="235">
        <v>2</v>
      </c>
      <c r="K182" s="113"/>
    </row>
    <row r="183" spans="1:11" ht="12.75">
      <c r="A183" s="232" t="s">
        <v>454</v>
      </c>
      <c r="B183" s="232" t="s">
        <v>653</v>
      </c>
      <c r="C183" s="232"/>
      <c r="D183" s="233">
        <v>45005</v>
      </c>
      <c r="E183" s="233"/>
      <c r="F183" s="232" t="s">
        <v>654</v>
      </c>
      <c r="G183" s="232"/>
      <c r="H183" s="232" t="s">
        <v>655</v>
      </c>
      <c r="I183" s="234">
        <v>631.52</v>
      </c>
      <c r="J183" s="235">
        <v>2</v>
      </c>
      <c r="K183" s="113"/>
    </row>
    <row r="184" spans="1:11" ht="12.75">
      <c r="A184" s="232" t="s">
        <v>454</v>
      </c>
      <c r="B184" s="232" t="s">
        <v>656</v>
      </c>
      <c r="C184" s="232"/>
      <c r="D184" s="233">
        <v>45005</v>
      </c>
      <c r="E184" s="233"/>
      <c r="F184" s="232" t="s">
        <v>657</v>
      </c>
      <c r="G184" s="232" t="s">
        <v>3093</v>
      </c>
      <c r="H184" s="232" t="s">
        <v>556</v>
      </c>
      <c r="I184" s="234">
        <v>400</v>
      </c>
      <c r="J184" s="235">
        <v>2</v>
      </c>
      <c r="K184" s="113"/>
    </row>
    <row r="185" spans="1:11" ht="20.25">
      <c r="A185" s="232" t="s">
        <v>454</v>
      </c>
      <c r="B185" s="232" t="s">
        <v>658</v>
      </c>
      <c r="C185" s="232" t="s">
        <v>659</v>
      </c>
      <c r="D185" s="233">
        <v>45005</v>
      </c>
      <c r="E185" s="233"/>
      <c r="F185" s="232" t="s">
        <v>660</v>
      </c>
      <c r="G185" s="232" t="s">
        <v>3092</v>
      </c>
      <c r="H185" s="232" t="s">
        <v>498</v>
      </c>
      <c r="I185" s="234">
        <v>-29.8</v>
      </c>
      <c r="J185" s="235">
        <v>3</v>
      </c>
      <c r="K185" s="113"/>
    </row>
    <row r="186" spans="1:11" ht="12.75">
      <c r="A186" s="232" t="s">
        <v>454</v>
      </c>
      <c r="B186" s="232" t="s">
        <v>661</v>
      </c>
      <c r="C186" s="232"/>
      <c r="D186" s="233">
        <v>45007</v>
      </c>
      <c r="E186" s="233"/>
      <c r="F186" s="232" t="s">
        <v>662</v>
      </c>
      <c r="G186" s="232"/>
      <c r="H186" s="232" t="s">
        <v>663</v>
      </c>
      <c r="I186" s="234">
        <v>384.5</v>
      </c>
      <c r="J186" s="235">
        <v>2</v>
      </c>
      <c r="K186" s="113"/>
    </row>
    <row r="187" spans="1:11" ht="20.25">
      <c r="A187" s="232" t="s">
        <v>454</v>
      </c>
      <c r="B187" s="232" t="s">
        <v>664</v>
      </c>
      <c r="C187" s="232"/>
      <c r="D187" s="233">
        <v>45012</v>
      </c>
      <c r="E187" s="233"/>
      <c r="F187" s="232" t="s">
        <v>665</v>
      </c>
      <c r="G187" s="232"/>
      <c r="H187" s="232" t="s">
        <v>547</v>
      </c>
      <c r="I187" s="234">
        <v>80.81</v>
      </c>
      <c r="J187" s="235">
        <v>3</v>
      </c>
      <c r="K187" s="113"/>
    </row>
    <row r="188" spans="1:11" ht="12.75">
      <c r="A188" s="232" t="s">
        <v>454</v>
      </c>
      <c r="B188" s="232" t="s">
        <v>666</v>
      </c>
      <c r="C188" s="232"/>
      <c r="D188" s="233">
        <v>45012</v>
      </c>
      <c r="E188" s="233"/>
      <c r="F188" s="232" t="s">
        <v>662</v>
      </c>
      <c r="G188" s="232"/>
      <c r="H188" s="232" t="s">
        <v>667</v>
      </c>
      <c r="I188" s="234">
        <v>571.2</v>
      </c>
      <c r="J188" s="235">
        <v>2</v>
      </c>
      <c r="K188" s="113"/>
    </row>
    <row r="189" spans="1:11" ht="12.75">
      <c r="A189" s="232" t="s">
        <v>454</v>
      </c>
      <c r="B189" s="232" t="s">
        <v>668</v>
      </c>
      <c r="C189" s="232"/>
      <c r="D189" s="233">
        <v>45012</v>
      </c>
      <c r="E189" s="233"/>
      <c r="F189" s="232" t="s">
        <v>669</v>
      </c>
      <c r="G189" s="232"/>
      <c r="H189" s="232" t="s">
        <v>468</v>
      </c>
      <c r="I189" s="234">
        <v>800</v>
      </c>
      <c r="J189" s="235">
        <v>2</v>
      </c>
      <c r="K189" s="113"/>
    </row>
    <row r="190" spans="1:11" ht="12.75">
      <c r="A190" s="232" t="s">
        <v>454</v>
      </c>
      <c r="B190" s="232" t="s">
        <v>668</v>
      </c>
      <c r="C190" s="232"/>
      <c r="D190" s="233">
        <v>45012</v>
      </c>
      <c r="E190" s="233"/>
      <c r="F190" s="232" t="s">
        <v>670</v>
      </c>
      <c r="G190" s="232"/>
      <c r="H190" s="232" t="s">
        <v>468</v>
      </c>
      <c r="I190" s="234">
        <v>800</v>
      </c>
      <c r="J190" s="235">
        <v>3</v>
      </c>
      <c r="K190" s="113"/>
    </row>
    <row r="191" spans="1:11" ht="12.75">
      <c r="A191" s="232" t="s">
        <v>454</v>
      </c>
      <c r="B191" s="232" t="s">
        <v>671</v>
      </c>
      <c r="C191" s="232"/>
      <c r="D191" s="233">
        <v>45012</v>
      </c>
      <c r="E191" s="233"/>
      <c r="F191" s="232" t="s">
        <v>672</v>
      </c>
      <c r="G191" s="232"/>
      <c r="H191" s="232" t="s">
        <v>539</v>
      </c>
      <c r="I191" s="234">
        <v>40</v>
      </c>
      <c r="J191" s="235">
        <v>2</v>
      </c>
      <c r="K191" s="113"/>
    </row>
    <row r="192" spans="1:11" ht="20.25">
      <c r="A192" s="232" t="s">
        <v>454</v>
      </c>
      <c r="B192" s="232" t="s">
        <v>673</v>
      </c>
      <c r="C192" s="232"/>
      <c r="D192" s="233">
        <v>45012</v>
      </c>
      <c r="E192" s="233"/>
      <c r="F192" s="232" t="s">
        <v>674</v>
      </c>
      <c r="G192" s="232"/>
      <c r="H192" s="232" t="s">
        <v>675</v>
      </c>
      <c r="I192" s="234">
        <v>50</v>
      </c>
      <c r="J192" s="235">
        <v>2</v>
      </c>
      <c r="K192" s="113"/>
    </row>
    <row r="193" spans="1:11" ht="12.75">
      <c r="A193" s="232" t="s">
        <v>454</v>
      </c>
      <c r="B193" s="232" t="s">
        <v>676</v>
      </c>
      <c r="C193" s="232"/>
      <c r="D193" s="233">
        <v>45012</v>
      </c>
      <c r="E193" s="233"/>
      <c r="F193" s="232" t="s">
        <v>677</v>
      </c>
      <c r="G193" s="232"/>
      <c r="H193" s="232" t="s">
        <v>539</v>
      </c>
      <c r="I193" s="234">
        <v>27.91</v>
      </c>
      <c r="J193" s="235">
        <v>3</v>
      </c>
      <c r="K193" s="113"/>
    </row>
    <row r="194" spans="1:11" ht="20.25">
      <c r="A194" s="232" t="s">
        <v>454</v>
      </c>
      <c r="B194" s="232" t="s">
        <v>678</v>
      </c>
      <c r="C194" s="232"/>
      <c r="D194" s="233">
        <v>45012</v>
      </c>
      <c r="E194" s="233"/>
      <c r="F194" s="232" t="s">
        <v>679</v>
      </c>
      <c r="G194" s="232"/>
      <c r="H194" s="232" t="s">
        <v>536</v>
      </c>
      <c r="I194" s="234">
        <v>34.35</v>
      </c>
      <c r="J194" s="235">
        <v>3</v>
      </c>
      <c r="K194" s="113"/>
    </row>
    <row r="195" spans="1:11" ht="12.75">
      <c r="A195" s="232" t="s">
        <v>454</v>
      </c>
      <c r="B195" s="232" t="s">
        <v>680</v>
      </c>
      <c r="C195" s="232"/>
      <c r="D195" s="233">
        <v>45012</v>
      </c>
      <c r="E195" s="233"/>
      <c r="F195" s="232" t="s">
        <v>681</v>
      </c>
      <c r="G195" s="232"/>
      <c r="H195" s="232" t="s">
        <v>536</v>
      </c>
      <c r="I195" s="234">
        <v>194.6</v>
      </c>
      <c r="J195" s="235">
        <v>3</v>
      </c>
      <c r="K195" s="113"/>
    </row>
    <row r="196" spans="1:11" ht="20.25">
      <c r="A196" s="232" t="s">
        <v>454</v>
      </c>
      <c r="B196" s="232" t="s">
        <v>682</v>
      </c>
      <c r="C196" s="232"/>
      <c r="D196" s="233">
        <v>45012</v>
      </c>
      <c r="E196" s="233"/>
      <c r="F196" s="232" t="s">
        <v>683</v>
      </c>
      <c r="G196" s="232"/>
      <c r="H196" s="232" t="s">
        <v>536</v>
      </c>
      <c r="I196" s="234">
        <v>207.5</v>
      </c>
      <c r="J196" s="235">
        <v>3</v>
      </c>
      <c r="K196" s="113"/>
    </row>
    <row r="197" spans="1:11" ht="12.75">
      <c r="A197" s="232" t="s">
        <v>454</v>
      </c>
      <c r="B197" s="232" t="s">
        <v>684</v>
      </c>
      <c r="C197" s="232"/>
      <c r="D197" s="233">
        <v>45012</v>
      </c>
      <c r="E197" s="233"/>
      <c r="F197" s="232" t="s">
        <v>475</v>
      </c>
      <c r="G197" s="232"/>
      <c r="H197" s="232" t="s">
        <v>476</v>
      </c>
      <c r="I197" s="234">
        <v>10</v>
      </c>
      <c r="J197" s="235">
        <v>4</v>
      </c>
      <c r="K197" s="113"/>
    </row>
    <row r="198" spans="1:11" ht="12.75">
      <c r="A198" s="232" t="s">
        <v>454</v>
      </c>
      <c r="B198" s="232" t="s">
        <v>685</v>
      </c>
      <c r="C198" s="232"/>
      <c r="D198" s="233">
        <v>45012</v>
      </c>
      <c r="E198" s="233"/>
      <c r="F198" s="232" t="s">
        <v>510</v>
      </c>
      <c r="G198" s="232"/>
      <c r="H198" s="232" t="s">
        <v>476</v>
      </c>
      <c r="I198" s="234">
        <v>10</v>
      </c>
      <c r="J198" s="235">
        <v>4</v>
      </c>
      <c r="K198" s="113"/>
    </row>
    <row r="199" spans="1:11" ht="12.75">
      <c r="A199" s="232" t="s">
        <v>454</v>
      </c>
      <c r="B199" s="232" t="s">
        <v>686</v>
      </c>
      <c r="C199" s="232"/>
      <c r="D199" s="233">
        <v>45013</v>
      </c>
      <c r="E199" s="233"/>
      <c r="F199" s="232" t="s">
        <v>687</v>
      </c>
      <c r="G199" s="232"/>
      <c r="H199" s="232" t="s">
        <v>688</v>
      </c>
      <c r="I199" s="234">
        <v>381.81</v>
      </c>
      <c r="J199" s="235">
        <v>3</v>
      </c>
      <c r="K199" s="113"/>
    </row>
    <row r="200" spans="1:11" ht="12.75">
      <c r="A200" s="232" t="s">
        <v>454</v>
      </c>
      <c r="B200" s="232" t="s">
        <v>689</v>
      </c>
      <c r="C200" s="232"/>
      <c r="D200" s="233">
        <v>45013</v>
      </c>
      <c r="E200" s="233"/>
      <c r="F200" s="232" t="s">
        <v>687</v>
      </c>
      <c r="G200" s="232"/>
      <c r="H200" s="232" t="s">
        <v>542</v>
      </c>
      <c r="I200" s="234">
        <v>424.75</v>
      </c>
      <c r="J200" s="235">
        <v>3</v>
      </c>
      <c r="K200" s="113"/>
    </row>
    <row r="201" spans="1:11" ht="12.75">
      <c r="A201" s="232" t="s">
        <v>454</v>
      </c>
      <c r="B201" s="232" t="s">
        <v>690</v>
      </c>
      <c r="C201" s="232"/>
      <c r="D201" s="233">
        <v>45013</v>
      </c>
      <c r="E201" s="233"/>
      <c r="F201" s="232" t="s">
        <v>687</v>
      </c>
      <c r="G201" s="232"/>
      <c r="H201" s="232" t="s">
        <v>544</v>
      </c>
      <c r="I201" s="234">
        <v>225.93</v>
      </c>
      <c r="J201" s="235">
        <v>3</v>
      </c>
      <c r="K201" s="113"/>
    </row>
    <row r="202" spans="1:11" ht="12.75">
      <c r="A202" s="232" t="s">
        <v>454</v>
      </c>
      <c r="B202" s="232" t="s">
        <v>691</v>
      </c>
      <c r="C202" s="232"/>
      <c r="D202" s="233">
        <v>45016</v>
      </c>
      <c r="E202" s="233"/>
      <c r="F202" s="232" t="s">
        <v>692</v>
      </c>
      <c r="G202" s="232"/>
      <c r="H202" s="232" t="s">
        <v>516</v>
      </c>
      <c r="I202" s="234">
        <v>85.56</v>
      </c>
      <c r="J202" s="235">
        <v>2</v>
      </c>
      <c r="K202" s="113"/>
    </row>
    <row r="203" spans="1:11" ht="12.75">
      <c r="A203" s="232" t="s">
        <v>454</v>
      </c>
      <c r="B203" s="232" t="s">
        <v>693</v>
      </c>
      <c r="C203" s="232"/>
      <c r="D203" s="233">
        <v>45016</v>
      </c>
      <c r="E203" s="233"/>
      <c r="F203" s="232" t="s">
        <v>694</v>
      </c>
      <c r="G203" s="232"/>
      <c r="H203" s="232" t="s">
        <v>695</v>
      </c>
      <c r="I203" s="234">
        <v>510</v>
      </c>
      <c r="J203" s="235">
        <v>2</v>
      </c>
      <c r="K203" s="113"/>
    </row>
    <row r="204" spans="1:11" ht="20.25">
      <c r="A204" s="232" t="s">
        <v>454</v>
      </c>
      <c r="B204" s="232" t="s">
        <v>696</v>
      </c>
      <c r="C204" s="232" t="s">
        <v>697</v>
      </c>
      <c r="D204" s="233">
        <v>45016</v>
      </c>
      <c r="E204" s="233"/>
      <c r="F204" s="232" t="s">
        <v>698</v>
      </c>
      <c r="G204" s="232" t="s">
        <v>3092</v>
      </c>
      <c r="H204" s="232" t="s">
        <v>498</v>
      </c>
      <c r="I204" s="234">
        <v>2245.9</v>
      </c>
      <c r="J204" s="235">
        <v>3</v>
      </c>
      <c r="K204" s="113"/>
    </row>
    <row r="205" spans="1:11" ht="12.75">
      <c r="A205" s="232" t="s">
        <v>454</v>
      </c>
      <c r="B205" s="232" t="s">
        <v>699</v>
      </c>
      <c r="C205" s="232"/>
      <c r="D205" s="233">
        <v>45016</v>
      </c>
      <c r="E205" s="233"/>
      <c r="F205" s="232" t="s">
        <v>700</v>
      </c>
      <c r="G205" s="232"/>
      <c r="H205" s="232" t="s">
        <v>476</v>
      </c>
      <c r="I205" s="234">
        <v>6.9</v>
      </c>
      <c r="J205" s="235">
        <v>4</v>
      </c>
      <c r="K205" s="113"/>
    </row>
    <row r="206" spans="1:11" ht="40.5">
      <c r="A206" s="232" t="s">
        <v>454</v>
      </c>
      <c r="B206" s="232" t="s">
        <v>701</v>
      </c>
      <c r="C206" s="232"/>
      <c r="D206" s="233">
        <v>44991</v>
      </c>
      <c r="E206" s="233"/>
      <c r="F206" s="232" t="s">
        <v>702</v>
      </c>
      <c r="G206" s="232"/>
      <c r="H206" s="232" t="s">
        <v>703</v>
      </c>
      <c r="I206" s="234">
        <v>512</v>
      </c>
      <c r="J206" s="235">
        <v>2</v>
      </c>
      <c r="K206" s="113"/>
    </row>
    <row r="207" spans="1:11" ht="40.5">
      <c r="A207" s="232" t="s">
        <v>454</v>
      </c>
      <c r="B207" s="232" t="s">
        <v>704</v>
      </c>
      <c r="C207" s="232"/>
      <c r="D207" s="233">
        <v>45000</v>
      </c>
      <c r="E207" s="233"/>
      <c r="F207" s="232" t="s">
        <v>705</v>
      </c>
      <c r="G207" s="232"/>
      <c r="H207" s="232" t="s">
        <v>706</v>
      </c>
      <c r="I207" s="234">
        <v>595</v>
      </c>
      <c r="J207" s="235">
        <v>2</v>
      </c>
      <c r="K207" s="113"/>
    </row>
    <row r="208" spans="1:11" ht="40.5">
      <c r="A208" s="232" t="s">
        <v>454</v>
      </c>
      <c r="B208" s="232" t="s">
        <v>707</v>
      </c>
      <c r="C208" s="232"/>
      <c r="D208" s="233">
        <v>45014</v>
      </c>
      <c r="E208" s="233"/>
      <c r="F208" s="232" t="s">
        <v>708</v>
      </c>
      <c r="G208" s="232"/>
      <c r="H208" s="232" t="s">
        <v>709</v>
      </c>
      <c r="I208" s="234">
        <v>629</v>
      </c>
      <c r="J208" s="235">
        <v>2</v>
      </c>
      <c r="K208" s="113"/>
    </row>
    <row r="209" spans="1:11" ht="20.25">
      <c r="A209" s="232" t="s">
        <v>454</v>
      </c>
      <c r="B209" s="232" t="s">
        <v>710</v>
      </c>
      <c r="C209" s="232"/>
      <c r="D209" s="233">
        <v>45019</v>
      </c>
      <c r="E209" s="233"/>
      <c r="F209" s="232" t="s">
        <v>711</v>
      </c>
      <c r="G209" s="232"/>
      <c r="H209" s="232" t="s">
        <v>712</v>
      </c>
      <c r="I209" s="234">
        <v>614.18</v>
      </c>
      <c r="J209" s="235">
        <v>2</v>
      </c>
      <c r="K209" s="113"/>
    </row>
    <row r="210" spans="1:11" ht="12.75">
      <c r="A210" s="232" t="s">
        <v>454</v>
      </c>
      <c r="B210" s="232" t="s">
        <v>713</v>
      </c>
      <c r="C210" s="232"/>
      <c r="D210" s="233">
        <v>45019</v>
      </c>
      <c r="E210" s="233"/>
      <c r="F210" s="232" t="s">
        <v>692</v>
      </c>
      <c r="G210" s="232"/>
      <c r="H210" s="232" t="s">
        <v>518</v>
      </c>
      <c r="I210" s="234">
        <v>88.39</v>
      </c>
      <c r="J210" s="235">
        <v>2</v>
      </c>
      <c r="K210" s="113"/>
    </row>
    <row r="211" spans="1:11" ht="12.75">
      <c r="A211" s="232" t="s">
        <v>454</v>
      </c>
      <c r="B211" s="232" t="s">
        <v>714</v>
      </c>
      <c r="C211" s="232"/>
      <c r="D211" s="233">
        <v>45019</v>
      </c>
      <c r="E211" s="233"/>
      <c r="F211" s="232" t="s">
        <v>692</v>
      </c>
      <c r="G211" s="232"/>
      <c r="H211" s="232" t="s">
        <v>518</v>
      </c>
      <c r="I211" s="234">
        <v>54.7</v>
      </c>
      <c r="J211" s="235">
        <v>2</v>
      </c>
      <c r="K211" s="113"/>
    </row>
    <row r="212" spans="1:11" ht="12.75">
      <c r="A212" s="232" t="s">
        <v>454</v>
      </c>
      <c r="B212" s="232" t="s">
        <v>715</v>
      </c>
      <c r="C212" s="232"/>
      <c r="D212" s="233">
        <v>45019</v>
      </c>
      <c r="E212" s="233"/>
      <c r="F212" s="232" t="s">
        <v>672</v>
      </c>
      <c r="G212" s="232"/>
      <c r="H212" s="232" t="s">
        <v>716</v>
      </c>
      <c r="I212" s="234">
        <v>50</v>
      </c>
      <c r="J212" s="235">
        <v>2</v>
      </c>
      <c r="K212" s="113"/>
    </row>
    <row r="213" spans="1:11" ht="20.25">
      <c r="A213" s="232" t="s">
        <v>454</v>
      </c>
      <c r="B213" s="232" t="s">
        <v>717</v>
      </c>
      <c r="C213" s="232" t="s">
        <v>718</v>
      </c>
      <c r="D213" s="233">
        <v>45019</v>
      </c>
      <c r="E213" s="233"/>
      <c r="F213" s="232" t="s">
        <v>719</v>
      </c>
      <c r="G213" s="232"/>
      <c r="H213" s="232" t="s">
        <v>491</v>
      </c>
      <c r="I213" s="234">
        <v>240</v>
      </c>
      <c r="J213" s="235">
        <v>3</v>
      </c>
      <c r="K213" s="113"/>
    </row>
    <row r="214" spans="1:11" ht="20.25">
      <c r="A214" s="232" t="s">
        <v>454</v>
      </c>
      <c r="B214" s="232" t="s">
        <v>720</v>
      </c>
      <c r="C214" s="232" t="s">
        <v>721</v>
      </c>
      <c r="D214" s="233">
        <v>45019</v>
      </c>
      <c r="E214" s="233"/>
      <c r="F214" s="232" t="s">
        <v>722</v>
      </c>
      <c r="G214" s="232"/>
      <c r="H214" s="232" t="s">
        <v>491</v>
      </c>
      <c r="I214" s="234">
        <v>390</v>
      </c>
      <c r="J214" s="235">
        <v>3</v>
      </c>
      <c r="K214" s="113"/>
    </row>
    <row r="215" spans="1:11" ht="12.75">
      <c r="A215" s="232" t="s">
        <v>454</v>
      </c>
      <c r="B215" s="232" t="s">
        <v>723</v>
      </c>
      <c r="C215" s="232"/>
      <c r="D215" s="233">
        <v>45019</v>
      </c>
      <c r="E215" s="233"/>
      <c r="F215" s="232" t="s">
        <v>588</v>
      </c>
      <c r="G215" s="232"/>
      <c r="H215" s="232" t="s">
        <v>476</v>
      </c>
      <c r="I215" s="234">
        <v>1</v>
      </c>
      <c r="J215" s="235">
        <v>4</v>
      </c>
      <c r="K215" s="113"/>
    </row>
    <row r="216" spans="1:11" ht="12.75">
      <c r="A216" s="232" t="s">
        <v>454</v>
      </c>
      <c r="B216" s="232" t="s">
        <v>724</v>
      </c>
      <c r="C216" s="232"/>
      <c r="D216" s="233">
        <v>45019</v>
      </c>
      <c r="E216" s="233"/>
      <c r="F216" s="232" t="s">
        <v>590</v>
      </c>
      <c r="G216" s="232"/>
      <c r="H216" s="232" t="s">
        <v>476</v>
      </c>
      <c r="I216" s="234">
        <v>2</v>
      </c>
      <c r="J216" s="235">
        <v>4</v>
      </c>
      <c r="K216" s="113"/>
    </row>
    <row r="217" spans="1:11" ht="20.25">
      <c r="A217" s="232" t="s">
        <v>454</v>
      </c>
      <c r="B217" s="232" t="s">
        <v>725</v>
      </c>
      <c r="C217" s="232"/>
      <c r="D217" s="233">
        <v>45021</v>
      </c>
      <c r="E217" s="233"/>
      <c r="F217" s="232" t="s">
        <v>726</v>
      </c>
      <c r="G217" s="232"/>
      <c r="H217" s="232" t="s">
        <v>483</v>
      </c>
      <c r="I217" s="234">
        <v>2960.52</v>
      </c>
      <c r="J217" s="235">
        <v>4</v>
      </c>
      <c r="K217" s="113"/>
    </row>
    <row r="218" spans="1:11" ht="20.25">
      <c r="A218" s="232" t="s">
        <v>454</v>
      </c>
      <c r="B218" s="232" t="s">
        <v>725</v>
      </c>
      <c r="C218" s="232"/>
      <c r="D218" s="233">
        <v>45021</v>
      </c>
      <c r="E218" s="233"/>
      <c r="F218" s="232" t="s">
        <v>727</v>
      </c>
      <c r="G218" s="232"/>
      <c r="H218" s="232" t="s">
        <v>567</v>
      </c>
      <c r="I218" s="234">
        <v>324.49</v>
      </c>
      <c r="J218" s="235">
        <v>3</v>
      </c>
      <c r="K218" s="113"/>
    </row>
    <row r="219" spans="1:11" ht="12.75">
      <c r="A219" s="232" t="s">
        <v>454</v>
      </c>
      <c r="B219" s="232" t="s">
        <v>728</v>
      </c>
      <c r="C219" s="232" t="s">
        <v>729</v>
      </c>
      <c r="D219" s="233">
        <v>45021</v>
      </c>
      <c r="E219" s="233"/>
      <c r="F219" s="232" t="s">
        <v>486</v>
      </c>
      <c r="G219" s="232" t="s">
        <v>3091</v>
      </c>
      <c r="H219" s="232" t="s">
        <v>487</v>
      </c>
      <c r="I219" s="234">
        <v>243</v>
      </c>
      <c r="J219" s="235">
        <v>4</v>
      </c>
      <c r="K219" s="113"/>
    </row>
    <row r="220" spans="1:11" ht="12.75">
      <c r="A220" s="232" t="s">
        <v>454</v>
      </c>
      <c r="B220" s="232" t="s">
        <v>730</v>
      </c>
      <c r="C220" s="232" t="s">
        <v>731</v>
      </c>
      <c r="D220" s="233">
        <v>45027</v>
      </c>
      <c r="E220" s="233"/>
      <c r="F220" s="232" t="s">
        <v>732</v>
      </c>
      <c r="G220" s="232" t="s">
        <v>3090</v>
      </c>
      <c r="H220" s="232" t="s">
        <v>473</v>
      </c>
      <c r="I220" s="234">
        <v>100</v>
      </c>
      <c r="J220" s="235">
        <v>3</v>
      </c>
      <c r="K220" s="113"/>
    </row>
    <row r="221" spans="1:11" ht="12.75">
      <c r="A221" s="232" t="s">
        <v>454</v>
      </c>
      <c r="B221" s="232" t="s">
        <v>733</v>
      </c>
      <c r="C221" s="232"/>
      <c r="D221" s="233">
        <v>45027</v>
      </c>
      <c r="E221" s="233"/>
      <c r="F221" s="232" t="s">
        <v>734</v>
      </c>
      <c r="G221" s="232"/>
      <c r="H221" s="232" t="s">
        <v>695</v>
      </c>
      <c r="I221" s="234">
        <v>155</v>
      </c>
      <c r="J221" s="235">
        <v>2</v>
      </c>
      <c r="K221" s="113"/>
    </row>
    <row r="222" spans="1:11" ht="12.75">
      <c r="A222" s="232" t="s">
        <v>454</v>
      </c>
      <c r="B222" s="232" t="s">
        <v>735</v>
      </c>
      <c r="C222" s="232"/>
      <c r="D222" s="233">
        <v>45027</v>
      </c>
      <c r="E222" s="233"/>
      <c r="F222" s="232" t="s">
        <v>736</v>
      </c>
      <c r="G222" s="232"/>
      <c r="H222" s="232" t="s">
        <v>737</v>
      </c>
      <c r="I222" s="234">
        <v>350</v>
      </c>
      <c r="J222" s="235">
        <v>3</v>
      </c>
      <c r="K222" s="113"/>
    </row>
    <row r="223" spans="1:11" ht="12.75">
      <c r="A223" s="232" t="s">
        <v>454</v>
      </c>
      <c r="B223" s="232" t="s">
        <v>738</v>
      </c>
      <c r="C223" s="232" t="s">
        <v>739</v>
      </c>
      <c r="D223" s="233">
        <v>45027</v>
      </c>
      <c r="E223" s="233"/>
      <c r="F223" s="232" t="s">
        <v>740</v>
      </c>
      <c r="G223" s="232"/>
      <c r="H223" s="232" t="s">
        <v>741</v>
      </c>
      <c r="I223" s="234">
        <v>230</v>
      </c>
      <c r="J223" s="235">
        <v>2</v>
      </c>
      <c r="K223" s="113"/>
    </row>
    <row r="224" spans="1:11" ht="12.75">
      <c r="A224" s="232" t="s">
        <v>454</v>
      </c>
      <c r="B224" s="232" t="s">
        <v>742</v>
      </c>
      <c r="C224" s="232" t="s">
        <v>743</v>
      </c>
      <c r="D224" s="233">
        <v>45027</v>
      </c>
      <c r="E224" s="233"/>
      <c r="F224" s="232" t="s">
        <v>744</v>
      </c>
      <c r="G224" s="232" t="s">
        <v>3093</v>
      </c>
      <c r="H224" s="232" t="s">
        <v>556</v>
      </c>
      <c r="I224" s="234">
        <v>384</v>
      </c>
      <c r="J224" s="235">
        <v>2</v>
      </c>
      <c r="K224" s="113"/>
    </row>
    <row r="225" spans="1:11" ht="20.25">
      <c r="A225" s="232" t="s">
        <v>454</v>
      </c>
      <c r="B225" s="232" t="s">
        <v>745</v>
      </c>
      <c r="C225" s="232"/>
      <c r="D225" s="233">
        <v>45027</v>
      </c>
      <c r="E225" s="233"/>
      <c r="F225" s="232" t="s">
        <v>746</v>
      </c>
      <c r="G225" s="232"/>
      <c r="H225" s="232" t="s">
        <v>747</v>
      </c>
      <c r="I225" s="234">
        <v>84</v>
      </c>
      <c r="J225" s="235">
        <v>3</v>
      </c>
      <c r="K225" s="113"/>
    </row>
    <row r="226" spans="1:11" ht="20.25">
      <c r="A226" s="232" t="s">
        <v>454</v>
      </c>
      <c r="B226" s="232" t="s">
        <v>748</v>
      </c>
      <c r="C226" s="232"/>
      <c r="D226" s="233">
        <v>45027</v>
      </c>
      <c r="E226" s="233"/>
      <c r="F226" s="232" t="s">
        <v>749</v>
      </c>
      <c r="G226" s="232"/>
      <c r="H226" s="232" t="s">
        <v>536</v>
      </c>
      <c r="I226" s="234">
        <v>60</v>
      </c>
      <c r="J226" s="235">
        <v>3</v>
      </c>
      <c r="K226" s="113"/>
    </row>
    <row r="227" spans="1:11" ht="12.75">
      <c r="A227" s="232" t="s">
        <v>454</v>
      </c>
      <c r="B227" s="232" t="s">
        <v>750</v>
      </c>
      <c r="C227" s="232"/>
      <c r="D227" s="233">
        <v>45027</v>
      </c>
      <c r="E227" s="233"/>
      <c r="F227" s="232" t="s">
        <v>751</v>
      </c>
      <c r="G227" s="232"/>
      <c r="H227" s="232" t="s">
        <v>752</v>
      </c>
      <c r="I227" s="234">
        <v>60</v>
      </c>
      <c r="J227" s="235">
        <v>3</v>
      </c>
      <c r="K227" s="113"/>
    </row>
    <row r="228" spans="1:11" ht="20.25">
      <c r="A228" s="232" t="s">
        <v>454</v>
      </c>
      <c r="B228" s="232" t="s">
        <v>753</v>
      </c>
      <c r="C228" s="232"/>
      <c r="D228" s="233">
        <v>45027</v>
      </c>
      <c r="E228" s="233"/>
      <c r="F228" s="232" t="s">
        <v>754</v>
      </c>
      <c r="G228" s="232"/>
      <c r="H228" s="232" t="s">
        <v>536</v>
      </c>
      <c r="I228" s="234">
        <v>60</v>
      </c>
      <c r="J228" s="235">
        <v>3</v>
      </c>
      <c r="K228" s="113"/>
    </row>
    <row r="229" spans="1:11" ht="12.75">
      <c r="A229" s="232" t="s">
        <v>454</v>
      </c>
      <c r="B229" s="232" t="s">
        <v>755</v>
      </c>
      <c r="C229" s="232"/>
      <c r="D229" s="233">
        <v>45027</v>
      </c>
      <c r="E229" s="233"/>
      <c r="F229" s="232" t="s">
        <v>751</v>
      </c>
      <c r="G229" s="232"/>
      <c r="H229" s="232" t="s">
        <v>628</v>
      </c>
      <c r="I229" s="234">
        <v>60</v>
      </c>
      <c r="J229" s="235">
        <v>3</v>
      </c>
      <c r="K229" s="113"/>
    </row>
    <row r="230" spans="1:11" ht="20.25">
      <c r="A230" s="232" t="s">
        <v>454</v>
      </c>
      <c r="B230" s="232" t="s">
        <v>756</v>
      </c>
      <c r="C230" s="232"/>
      <c r="D230" s="233">
        <v>45028</v>
      </c>
      <c r="E230" s="233"/>
      <c r="F230" s="232" t="s">
        <v>757</v>
      </c>
      <c r="G230" s="232"/>
      <c r="H230" s="232" t="s">
        <v>758</v>
      </c>
      <c r="I230" s="234">
        <v>981</v>
      </c>
      <c r="J230" s="235">
        <v>3</v>
      </c>
      <c r="K230" s="113"/>
    </row>
    <row r="231" spans="1:11" ht="20.25">
      <c r="A231" s="232" t="s">
        <v>454</v>
      </c>
      <c r="B231" s="232" t="s">
        <v>759</v>
      </c>
      <c r="C231" s="232"/>
      <c r="D231" s="233">
        <v>45029</v>
      </c>
      <c r="E231" s="233"/>
      <c r="F231" s="232" t="s">
        <v>760</v>
      </c>
      <c r="G231" s="232"/>
      <c r="H231" s="232" t="s">
        <v>491</v>
      </c>
      <c r="I231" s="234">
        <v>300</v>
      </c>
      <c r="J231" s="235">
        <v>3</v>
      </c>
      <c r="K231" s="113"/>
    </row>
    <row r="232" spans="1:11" ht="12.75">
      <c r="A232" s="232" t="s">
        <v>454</v>
      </c>
      <c r="B232" s="232" t="s">
        <v>761</v>
      </c>
      <c r="C232" s="232"/>
      <c r="D232" s="233">
        <v>45029</v>
      </c>
      <c r="E232" s="233"/>
      <c r="F232" s="232" t="s">
        <v>762</v>
      </c>
      <c r="G232" s="232"/>
      <c r="H232" s="232" t="s">
        <v>763</v>
      </c>
      <c r="I232" s="234">
        <v>21</v>
      </c>
      <c r="J232" s="235">
        <v>2</v>
      </c>
      <c r="K232" s="113"/>
    </row>
    <row r="233" spans="1:11" ht="20.25">
      <c r="A233" s="232" t="s">
        <v>454</v>
      </c>
      <c r="B233" s="232" t="s">
        <v>764</v>
      </c>
      <c r="C233" s="232"/>
      <c r="D233" s="233">
        <v>45030</v>
      </c>
      <c r="E233" s="233"/>
      <c r="F233" s="232" t="s">
        <v>765</v>
      </c>
      <c r="G233" s="232" t="s">
        <v>3097</v>
      </c>
      <c r="H233" s="232" t="s">
        <v>604</v>
      </c>
      <c r="I233" s="234">
        <v>700</v>
      </c>
      <c r="J233" s="235">
        <v>4</v>
      </c>
      <c r="K233" s="113"/>
    </row>
    <row r="234" spans="1:11" ht="20.25">
      <c r="A234" s="232" t="s">
        <v>454</v>
      </c>
      <c r="B234" s="232" t="s">
        <v>766</v>
      </c>
      <c r="C234" s="232"/>
      <c r="D234" s="233">
        <v>45034</v>
      </c>
      <c r="E234" s="233"/>
      <c r="F234" s="232" t="s">
        <v>767</v>
      </c>
      <c r="G234" s="232"/>
      <c r="H234" s="232" t="s">
        <v>768</v>
      </c>
      <c r="I234" s="234">
        <v>80</v>
      </c>
      <c r="J234" s="235">
        <v>3</v>
      </c>
      <c r="K234" s="113"/>
    </row>
    <row r="235" spans="1:11" ht="12.75">
      <c r="A235" s="232" t="s">
        <v>454</v>
      </c>
      <c r="B235" s="232" t="s">
        <v>769</v>
      </c>
      <c r="C235" s="232"/>
      <c r="D235" s="233">
        <v>45037</v>
      </c>
      <c r="E235" s="233"/>
      <c r="F235" s="232" t="s">
        <v>770</v>
      </c>
      <c r="G235" s="232"/>
      <c r="H235" s="232" t="s">
        <v>518</v>
      </c>
      <c r="I235" s="234">
        <v>90.25</v>
      </c>
      <c r="J235" s="235">
        <v>2</v>
      </c>
      <c r="K235" s="113"/>
    </row>
    <row r="236" spans="1:11" ht="20.25">
      <c r="A236" s="232" t="s">
        <v>454</v>
      </c>
      <c r="B236" s="232" t="s">
        <v>771</v>
      </c>
      <c r="C236" s="232"/>
      <c r="D236" s="233">
        <v>45041</v>
      </c>
      <c r="E236" s="233"/>
      <c r="F236" s="232" t="s">
        <v>772</v>
      </c>
      <c r="G236" s="232"/>
      <c r="H236" s="232" t="s">
        <v>547</v>
      </c>
      <c r="I236" s="234">
        <v>80.33</v>
      </c>
      <c r="J236" s="235">
        <v>3</v>
      </c>
      <c r="K236" s="113"/>
    </row>
    <row r="237" spans="1:11" ht="12.75">
      <c r="A237" s="232" t="s">
        <v>454</v>
      </c>
      <c r="B237" s="232" t="s">
        <v>773</v>
      </c>
      <c r="C237" s="232" t="s">
        <v>774</v>
      </c>
      <c r="D237" s="233">
        <v>45041</v>
      </c>
      <c r="E237" s="233"/>
      <c r="F237" s="232" t="s">
        <v>775</v>
      </c>
      <c r="G237" s="232"/>
      <c r="H237" s="232" t="s">
        <v>776</v>
      </c>
      <c r="I237" s="234">
        <v>2672.29</v>
      </c>
      <c r="J237" s="235">
        <v>4</v>
      </c>
      <c r="K237" s="113"/>
    </row>
    <row r="238" spans="1:11" ht="12.75">
      <c r="A238" s="232" t="s">
        <v>454</v>
      </c>
      <c r="B238" s="232" t="s">
        <v>777</v>
      </c>
      <c r="C238" s="232"/>
      <c r="D238" s="233">
        <v>45041</v>
      </c>
      <c r="E238" s="233"/>
      <c r="F238" s="232" t="s">
        <v>778</v>
      </c>
      <c r="G238" s="232"/>
      <c r="H238" s="232" t="s">
        <v>468</v>
      </c>
      <c r="I238" s="234">
        <v>800</v>
      </c>
      <c r="J238" s="235">
        <v>2</v>
      </c>
      <c r="K238" s="113"/>
    </row>
    <row r="239" spans="1:11" ht="12.75">
      <c r="A239" s="232" t="s">
        <v>454</v>
      </c>
      <c r="B239" s="232" t="s">
        <v>777</v>
      </c>
      <c r="C239" s="232"/>
      <c r="D239" s="233">
        <v>45041</v>
      </c>
      <c r="E239" s="233"/>
      <c r="F239" s="232" t="s">
        <v>779</v>
      </c>
      <c r="G239" s="232"/>
      <c r="H239" s="232" t="s">
        <v>468</v>
      </c>
      <c r="I239" s="234">
        <v>800</v>
      </c>
      <c r="J239" s="235">
        <v>3</v>
      </c>
      <c r="K239" s="113"/>
    </row>
    <row r="240" spans="1:11" ht="12.75">
      <c r="A240" s="232" t="s">
        <v>454</v>
      </c>
      <c r="B240" s="232" t="s">
        <v>780</v>
      </c>
      <c r="C240" s="232"/>
      <c r="D240" s="233">
        <v>45041</v>
      </c>
      <c r="E240" s="233"/>
      <c r="F240" s="232" t="s">
        <v>475</v>
      </c>
      <c r="G240" s="232"/>
      <c r="H240" s="232" t="s">
        <v>476</v>
      </c>
      <c r="I240" s="234">
        <v>10</v>
      </c>
      <c r="J240" s="235">
        <v>4</v>
      </c>
      <c r="K240" s="113"/>
    </row>
    <row r="241" spans="1:11" ht="12.75">
      <c r="A241" s="232" t="s">
        <v>454</v>
      </c>
      <c r="B241" s="232" t="s">
        <v>781</v>
      </c>
      <c r="C241" s="232"/>
      <c r="D241" s="233">
        <v>45041</v>
      </c>
      <c r="E241" s="233"/>
      <c r="F241" s="232" t="s">
        <v>510</v>
      </c>
      <c r="G241" s="232"/>
      <c r="H241" s="232" t="s">
        <v>476</v>
      </c>
      <c r="I241" s="234">
        <v>10</v>
      </c>
      <c r="J241" s="235">
        <v>4</v>
      </c>
      <c r="K241" s="113"/>
    </row>
    <row r="242" spans="1:11" ht="30">
      <c r="A242" s="232" t="s">
        <v>782</v>
      </c>
      <c r="B242" s="232" t="s">
        <v>783</v>
      </c>
      <c r="C242" s="232" t="s">
        <v>784</v>
      </c>
      <c r="D242" s="233">
        <v>45044</v>
      </c>
      <c r="E242" s="233"/>
      <c r="F242" s="232" t="s">
        <v>785</v>
      </c>
      <c r="G242" s="232"/>
      <c r="H242" s="232" t="s">
        <v>786</v>
      </c>
      <c r="I242" s="234">
        <v>235.58</v>
      </c>
      <c r="J242" s="235"/>
      <c r="K242" s="113"/>
    </row>
    <row r="243" spans="1:11" ht="12.75">
      <c r="A243" s="232" t="s">
        <v>454</v>
      </c>
      <c r="B243" s="232" t="s">
        <v>787</v>
      </c>
      <c r="C243" s="232"/>
      <c r="D243" s="233">
        <v>45044</v>
      </c>
      <c r="E243" s="233"/>
      <c r="F243" s="232" t="s">
        <v>700</v>
      </c>
      <c r="G243" s="232"/>
      <c r="H243" s="232" t="s">
        <v>476</v>
      </c>
      <c r="I243" s="234">
        <v>6.9</v>
      </c>
      <c r="J243" s="235">
        <v>4</v>
      </c>
      <c r="K243" s="113"/>
    </row>
    <row r="244" spans="1:11" ht="20.25">
      <c r="A244" s="232" t="s">
        <v>454</v>
      </c>
      <c r="B244" s="232" t="s">
        <v>788</v>
      </c>
      <c r="C244" s="232"/>
      <c r="D244" s="233">
        <v>45048</v>
      </c>
      <c r="E244" s="233"/>
      <c r="F244" s="232" t="s">
        <v>789</v>
      </c>
      <c r="G244" s="232"/>
      <c r="H244" s="232" t="s">
        <v>790</v>
      </c>
      <c r="I244" s="234">
        <v>378.19</v>
      </c>
      <c r="J244" s="235">
        <v>2</v>
      </c>
      <c r="K244" s="113"/>
    </row>
    <row r="245" spans="1:11" ht="20.25">
      <c r="A245" s="232" t="s">
        <v>454</v>
      </c>
      <c r="B245" s="232" t="s">
        <v>791</v>
      </c>
      <c r="C245" s="232"/>
      <c r="D245" s="233">
        <v>45048</v>
      </c>
      <c r="E245" s="233"/>
      <c r="F245" s="232" t="s">
        <v>792</v>
      </c>
      <c r="G245" s="232"/>
      <c r="H245" s="232" t="s">
        <v>793</v>
      </c>
      <c r="I245" s="234">
        <v>26.04</v>
      </c>
      <c r="J245" s="235">
        <v>2</v>
      </c>
      <c r="K245" s="113"/>
    </row>
    <row r="246" spans="1:11" ht="20.25">
      <c r="A246" s="232" t="s">
        <v>454</v>
      </c>
      <c r="B246" s="232" t="s">
        <v>794</v>
      </c>
      <c r="C246" s="232" t="s">
        <v>795</v>
      </c>
      <c r="D246" s="233">
        <v>45048</v>
      </c>
      <c r="E246" s="233"/>
      <c r="F246" s="232" t="s">
        <v>796</v>
      </c>
      <c r="G246" s="232" t="s">
        <v>3095</v>
      </c>
      <c r="H246" s="232" t="s">
        <v>580</v>
      </c>
      <c r="I246" s="234">
        <v>285</v>
      </c>
      <c r="J246" s="235">
        <v>3</v>
      </c>
      <c r="K246" s="113"/>
    </row>
    <row r="247" spans="1:11" ht="12.75">
      <c r="A247" s="232" t="s">
        <v>454</v>
      </c>
      <c r="B247" s="232" t="s">
        <v>797</v>
      </c>
      <c r="C247" s="232"/>
      <c r="D247" s="233">
        <v>45048</v>
      </c>
      <c r="E247" s="233"/>
      <c r="F247" s="232" t="s">
        <v>798</v>
      </c>
      <c r="G247" s="232"/>
      <c r="H247" s="232" t="s">
        <v>799</v>
      </c>
      <c r="I247" s="234">
        <v>280</v>
      </c>
      <c r="J247" s="235">
        <v>3</v>
      </c>
      <c r="K247" s="113"/>
    </row>
    <row r="248" spans="1:11" ht="12.75">
      <c r="A248" s="232" t="s">
        <v>454</v>
      </c>
      <c r="B248" s="232" t="s">
        <v>800</v>
      </c>
      <c r="C248" s="232"/>
      <c r="D248" s="233">
        <v>45048</v>
      </c>
      <c r="E248" s="233"/>
      <c r="F248" s="232" t="s">
        <v>801</v>
      </c>
      <c r="G248" s="232"/>
      <c r="H248" s="232" t="s">
        <v>802</v>
      </c>
      <c r="I248" s="234">
        <v>280</v>
      </c>
      <c r="J248" s="235">
        <v>3</v>
      </c>
      <c r="K248" s="113"/>
    </row>
    <row r="249" spans="1:11" ht="12.75">
      <c r="A249" s="232" t="s">
        <v>454</v>
      </c>
      <c r="B249" s="232" t="s">
        <v>803</v>
      </c>
      <c r="C249" s="232"/>
      <c r="D249" s="233">
        <v>45048</v>
      </c>
      <c r="E249" s="233"/>
      <c r="F249" s="232" t="s">
        <v>588</v>
      </c>
      <c r="G249" s="232"/>
      <c r="H249" s="232" t="s">
        <v>476</v>
      </c>
      <c r="I249" s="234">
        <v>1</v>
      </c>
      <c r="J249" s="235">
        <v>4</v>
      </c>
      <c r="K249" s="113"/>
    </row>
    <row r="250" spans="1:11" ht="12.75">
      <c r="A250" s="232" t="s">
        <v>454</v>
      </c>
      <c r="B250" s="232" t="s">
        <v>804</v>
      </c>
      <c r="C250" s="232"/>
      <c r="D250" s="233">
        <v>45048</v>
      </c>
      <c r="E250" s="233"/>
      <c r="F250" s="232" t="s">
        <v>590</v>
      </c>
      <c r="G250" s="232"/>
      <c r="H250" s="232" t="s">
        <v>476</v>
      </c>
      <c r="I250" s="234">
        <v>2</v>
      </c>
      <c r="J250" s="235">
        <v>4</v>
      </c>
      <c r="K250" s="113"/>
    </row>
    <row r="251" spans="1:11" ht="20.25">
      <c r="A251" s="232" t="s">
        <v>454</v>
      </c>
      <c r="B251" s="232" t="s">
        <v>805</v>
      </c>
      <c r="C251" s="232" t="s">
        <v>806</v>
      </c>
      <c r="D251" s="233">
        <v>45049</v>
      </c>
      <c r="E251" s="233"/>
      <c r="F251" s="232" t="s">
        <v>807</v>
      </c>
      <c r="G251" s="232"/>
      <c r="H251" s="232" t="s">
        <v>491</v>
      </c>
      <c r="I251" s="234">
        <v>390</v>
      </c>
      <c r="J251" s="235">
        <v>3</v>
      </c>
      <c r="K251" s="113"/>
    </row>
    <row r="252" spans="1:11" ht="20.25">
      <c r="A252" s="232" t="s">
        <v>454</v>
      </c>
      <c r="B252" s="232" t="s">
        <v>808</v>
      </c>
      <c r="C252" s="232" t="s">
        <v>809</v>
      </c>
      <c r="D252" s="233">
        <v>45049</v>
      </c>
      <c r="E252" s="233"/>
      <c r="F252" s="232" t="s">
        <v>810</v>
      </c>
      <c r="G252" s="232"/>
      <c r="H252" s="232" t="s">
        <v>491</v>
      </c>
      <c r="I252" s="234">
        <v>240</v>
      </c>
      <c r="J252" s="235">
        <v>3</v>
      </c>
      <c r="K252" s="113"/>
    </row>
    <row r="253" spans="1:11" ht="30">
      <c r="A253" s="232" t="s">
        <v>782</v>
      </c>
      <c r="B253" s="232" t="s">
        <v>811</v>
      </c>
      <c r="C253" s="232" t="s">
        <v>812</v>
      </c>
      <c r="D253" s="233">
        <v>45049</v>
      </c>
      <c r="E253" s="233"/>
      <c r="F253" s="232" t="s">
        <v>813</v>
      </c>
      <c r="G253" s="232"/>
      <c r="H253" s="232" t="s">
        <v>491</v>
      </c>
      <c r="I253" s="234">
        <v>1920</v>
      </c>
      <c r="J253" s="235"/>
      <c r="K253" s="113"/>
    </row>
    <row r="254" spans="1:11" ht="30">
      <c r="A254" s="232" t="s">
        <v>782</v>
      </c>
      <c r="B254" s="232" t="s">
        <v>814</v>
      </c>
      <c r="C254" s="232"/>
      <c r="D254" s="233">
        <v>45050</v>
      </c>
      <c r="E254" s="233"/>
      <c r="F254" s="232" t="s">
        <v>815</v>
      </c>
      <c r="G254" s="232"/>
      <c r="H254" s="232" t="s">
        <v>816</v>
      </c>
      <c r="I254" s="234">
        <v>19.2</v>
      </c>
      <c r="J254" s="235"/>
      <c r="K254" s="113"/>
    </row>
    <row r="255" spans="1:11" ht="20.25">
      <c r="A255" s="232" t="s">
        <v>454</v>
      </c>
      <c r="B255" s="232" t="s">
        <v>817</v>
      </c>
      <c r="C255" s="232"/>
      <c r="D255" s="233">
        <v>45050</v>
      </c>
      <c r="E255" s="233"/>
      <c r="F255" s="232" t="s">
        <v>818</v>
      </c>
      <c r="G255" s="232"/>
      <c r="H255" s="232" t="s">
        <v>819</v>
      </c>
      <c r="I255" s="234">
        <v>2977.02</v>
      </c>
      <c r="J255" s="235">
        <v>4</v>
      </c>
      <c r="K255" s="113"/>
    </row>
    <row r="256" spans="1:11" ht="30">
      <c r="A256" s="232" t="s">
        <v>454</v>
      </c>
      <c r="B256" s="232" t="s">
        <v>817</v>
      </c>
      <c r="C256" s="232"/>
      <c r="D256" s="233">
        <v>45050</v>
      </c>
      <c r="E256" s="233"/>
      <c r="F256" s="232" t="s">
        <v>820</v>
      </c>
      <c r="G256" s="232"/>
      <c r="H256" s="232" t="s">
        <v>747</v>
      </c>
      <c r="I256" s="234">
        <v>513.31</v>
      </c>
      <c r="J256" s="235">
        <v>3</v>
      </c>
      <c r="K256" s="113"/>
    </row>
    <row r="257" spans="1:11" ht="12.75">
      <c r="A257" s="232" t="s">
        <v>454</v>
      </c>
      <c r="B257" s="232" t="s">
        <v>821</v>
      </c>
      <c r="C257" s="232" t="s">
        <v>822</v>
      </c>
      <c r="D257" s="233">
        <v>45050</v>
      </c>
      <c r="E257" s="233"/>
      <c r="F257" s="232" t="s">
        <v>486</v>
      </c>
      <c r="G257" s="232" t="s">
        <v>3091</v>
      </c>
      <c r="H257" s="232" t="s">
        <v>487</v>
      </c>
      <c r="I257" s="234">
        <v>192</v>
      </c>
      <c r="J257" s="235">
        <v>4</v>
      </c>
      <c r="K257" s="113"/>
    </row>
    <row r="258" spans="1:11" ht="12.75">
      <c r="A258" s="232" t="s">
        <v>454</v>
      </c>
      <c r="B258" s="232" t="s">
        <v>823</v>
      </c>
      <c r="C258" s="232"/>
      <c r="D258" s="233">
        <v>45051</v>
      </c>
      <c r="E258" s="233"/>
      <c r="F258" s="232" t="s">
        <v>824</v>
      </c>
      <c r="G258" s="232"/>
      <c r="H258" s="232" t="s">
        <v>825</v>
      </c>
      <c r="I258" s="234">
        <v>708.78</v>
      </c>
      <c r="J258" s="235">
        <v>3</v>
      </c>
      <c r="K258" s="113"/>
    </row>
    <row r="259" spans="1:11" ht="30">
      <c r="A259" s="232" t="s">
        <v>782</v>
      </c>
      <c r="B259" s="232" t="s">
        <v>826</v>
      </c>
      <c r="C259" s="232" t="s">
        <v>827</v>
      </c>
      <c r="D259" s="233">
        <v>45051</v>
      </c>
      <c r="E259" s="233"/>
      <c r="F259" s="232" t="s">
        <v>828</v>
      </c>
      <c r="G259" s="232" t="s">
        <v>3126</v>
      </c>
      <c r="H259" s="232" t="s">
        <v>829</v>
      </c>
      <c r="I259" s="234">
        <v>860</v>
      </c>
      <c r="J259" s="235"/>
      <c r="K259" s="113"/>
    </row>
    <row r="260" spans="1:11" ht="30">
      <c r="A260" s="232" t="s">
        <v>782</v>
      </c>
      <c r="B260" s="232" t="s">
        <v>830</v>
      </c>
      <c r="C260" s="232"/>
      <c r="D260" s="233">
        <v>45057</v>
      </c>
      <c r="E260" s="233"/>
      <c r="F260" s="232" t="s">
        <v>831</v>
      </c>
      <c r="G260" s="232"/>
      <c r="H260" s="232" t="s">
        <v>832</v>
      </c>
      <c r="I260" s="234">
        <v>60</v>
      </c>
      <c r="J260" s="235"/>
      <c r="K260" s="113"/>
    </row>
    <row r="261" spans="1:11" ht="30">
      <c r="A261" s="232" t="s">
        <v>782</v>
      </c>
      <c r="B261" s="232" t="s">
        <v>833</v>
      </c>
      <c r="C261" s="232"/>
      <c r="D261" s="233">
        <v>45057</v>
      </c>
      <c r="E261" s="233"/>
      <c r="F261" s="232" t="s">
        <v>831</v>
      </c>
      <c r="G261" s="232"/>
      <c r="H261" s="232" t="s">
        <v>834</v>
      </c>
      <c r="I261" s="234">
        <v>42</v>
      </c>
      <c r="J261" s="235"/>
      <c r="K261" s="113"/>
    </row>
    <row r="262" spans="1:11" ht="30">
      <c r="A262" s="232" t="s">
        <v>782</v>
      </c>
      <c r="B262" s="232" t="s">
        <v>835</v>
      </c>
      <c r="C262" s="232"/>
      <c r="D262" s="233">
        <v>45057</v>
      </c>
      <c r="E262" s="233"/>
      <c r="F262" s="232" t="s">
        <v>836</v>
      </c>
      <c r="G262" s="232"/>
      <c r="H262" s="232" t="s">
        <v>837</v>
      </c>
      <c r="I262" s="234">
        <v>98.75</v>
      </c>
      <c r="J262" s="235"/>
      <c r="K262" s="113"/>
    </row>
    <row r="263" spans="1:11" ht="30">
      <c r="A263" s="232" t="s">
        <v>782</v>
      </c>
      <c r="B263" s="232" t="s">
        <v>838</v>
      </c>
      <c r="C263" s="232"/>
      <c r="D263" s="233">
        <v>45057</v>
      </c>
      <c r="E263" s="233"/>
      <c r="F263" s="232" t="s">
        <v>839</v>
      </c>
      <c r="G263" s="232" t="s">
        <v>3097</v>
      </c>
      <c r="H263" s="232" t="s">
        <v>604</v>
      </c>
      <c r="I263" s="234">
        <v>735.87</v>
      </c>
      <c r="J263" s="235"/>
      <c r="K263" s="113"/>
    </row>
    <row r="264" spans="1:11" ht="30">
      <c r="A264" s="232" t="s">
        <v>782</v>
      </c>
      <c r="B264" s="232" t="s">
        <v>840</v>
      </c>
      <c r="C264" s="232"/>
      <c r="D264" s="233">
        <v>45057</v>
      </c>
      <c r="E264" s="233"/>
      <c r="F264" s="232" t="s">
        <v>841</v>
      </c>
      <c r="G264" s="232" t="s">
        <v>3097</v>
      </c>
      <c r="H264" s="232" t="s">
        <v>604</v>
      </c>
      <c r="I264" s="234">
        <v>780</v>
      </c>
      <c r="J264" s="235"/>
      <c r="K264" s="113"/>
    </row>
    <row r="265" spans="1:11" ht="12.75">
      <c r="A265" s="232" t="s">
        <v>454</v>
      </c>
      <c r="B265" s="232" t="s">
        <v>842</v>
      </c>
      <c r="C265" s="232"/>
      <c r="D265" s="233">
        <v>45057</v>
      </c>
      <c r="E265" s="233"/>
      <c r="F265" s="232" t="s">
        <v>672</v>
      </c>
      <c r="G265" s="232"/>
      <c r="H265" s="232" t="s">
        <v>843</v>
      </c>
      <c r="I265" s="234">
        <v>40</v>
      </c>
      <c r="J265" s="235">
        <v>2</v>
      </c>
      <c r="K265" s="113"/>
    </row>
    <row r="266" spans="1:11" ht="12.75">
      <c r="A266" s="232" t="s">
        <v>454</v>
      </c>
      <c r="B266" s="232" t="s">
        <v>844</v>
      </c>
      <c r="C266" s="232"/>
      <c r="D266" s="233">
        <v>45057</v>
      </c>
      <c r="E266" s="233"/>
      <c r="F266" s="232" t="s">
        <v>845</v>
      </c>
      <c r="G266" s="232"/>
      <c r="H266" s="232" t="s">
        <v>544</v>
      </c>
      <c r="I266" s="234">
        <v>301.05</v>
      </c>
      <c r="J266" s="235">
        <v>3</v>
      </c>
      <c r="K266" s="113"/>
    </row>
    <row r="267" spans="1:11" ht="12.75">
      <c r="A267" s="232" t="s">
        <v>454</v>
      </c>
      <c r="B267" s="232" t="s">
        <v>846</v>
      </c>
      <c r="C267" s="232" t="s">
        <v>847</v>
      </c>
      <c r="D267" s="233">
        <v>45057</v>
      </c>
      <c r="E267" s="233"/>
      <c r="F267" s="232" t="s">
        <v>848</v>
      </c>
      <c r="G267" s="232"/>
      <c r="H267" s="232" t="s">
        <v>849</v>
      </c>
      <c r="I267" s="234">
        <v>382.5</v>
      </c>
      <c r="J267" s="235">
        <v>4</v>
      </c>
      <c r="K267" s="113"/>
    </row>
    <row r="268" spans="1:11" ht="30">
      <c r="A268" s="232" t="s">
        <v>782</v>
      </c>
      <c r="B268" s="232" t="s">
        <v>850</v>
      </c>
      <c r="C268" s="232"/>
      <c r="D268" s="233">
        <v>45058</v>
      </c>
      <c r="E268" s="233"/>
      <c r="F268" s="232" t="s">
        <v>851</v>
      </c>
      <c r="G268" s="232"/>
      <c r="H268" s="232" t="s">
        <v>631</v>
      </c>
      <c r="I268" s="234">
        <v>79.78</v>
      </c>
      <c r="J268" s="235"/>
      <c r="K268" s="113"/>
    </row>
    <row r="269" spans="1:11" ht="20.25">
      <c r="A269" s="232" t="s">
        <v>454</v>
      </c>
      <c r="B269" s="232" t="s">
        <v>852</v>
      </c>
      <c r="C269" s="232"/>
      <c r="D269" s="233">
        <v>45058</v>
      </c>
      <c r="E269" s="233"/>
      <c r="F269" s="232" t="s">
        <v>853</v>
      </c>
      <c r="G269" s="232"/>
      <c r="H269" s="232" t="s">
        <v>854</v>
      </c>
      <c r="I269" s="234">
        <v>500</v>
      </c>
      <c r="J269" s="235">
        <v>3</v>
      </c>
      <c r="K269" s="113"/>
    </row>
    <row r="270" spans="1:11" ht="20.25">
      <c r="A270" s="232" t="s">
        <v>454</v>
      </c>
      <c r="B270" s="232" t="s">
        <v>855</v>
      </c>
      <c r="C270" s="232"/>
      <c r="D270" s="233">
        <v>45061</v>
      </c>
      <c r="E270" s="233"/>
      <c r="F270" s="232" t="s">
        <v>856</v>
      </c>
      <c r="G270" s="232"/>
      <c r="H270" s="232" t="s">
        <v>857</v>
      </c>
      <c r="I270" s="234">
        <v>148.62</v>
      </c>
      <c r="J270" s="235">
        <v>3</v>
      </c>
      <c r="K270" s="113"/>
    </row>
    <row r="271" spans="1:11" ht="20.25">
      <c r="A271" s="232" t="s">
        <v>454</v>
      </c>
      <c r="B271" s="232" t="s">
        <v>858</v>
      </c>
      <c r="C271" s="232"/>
      <c r="D271" s="233">
        <v>45061</v>
      </c>
      <c r="E271" s="233"/>
      <c r="F271" s="232" t="s">
        <v>859</v>
      </c>
      <c r="G271" s="232"/>
      <c r="H271" s="232" t="s">
        <v>860</v>
      </c>
      <c r="I271" s="234">
        <v>196.15</v>
      </c>
      <c r="J271" s="235">
        <v>3</v>
      </c>
      <c r="K271" s="113"/>
    </row>
    <row r="272" spans="1:11" ht="12.75">
      <c r="A272" s="232" t="s">
        <v>454</v>
      </c>
      <c r="B272" s="232" t="s">
        <v>861</v>
      </c>
      <c r="C272" s="232"/>
      <c r="D272" s="233">
        <v>45061</v>
      </c>
      <c r="E272" s="233"/>
      <c r="F272" s="232" t="s">
        <v>672</v>
      </c>
      <c r="G272" s="232"/>
      <c r="H272" s="232" t="s">
        <v>862</v>
      </c>
      <c r="I272" s="234">
        <v>50</v>
      </c>
      <c r="J272" s="235">
        <v>2</v>
      </c>
      <c r="K272" s="113"/>
    </row>
    <row r="273" spans="1:11" ht="20.25">
      <c r="A273" s="232" t="s">
        <v>454</v>
      </c>
      <c r="B273" s="232" t="s">
        <v>863</v>
      </c>
      <c r="C273" s="232"/>
      <c r="D273" s="233">
        <v>45061</v>
      </c>
      <c r="E273" s="233"/>
      <c r="F273" s="232" t="s">
        <v>864</v>
      </c>
      <c r="G273" s="232"/>
      <c r="H273" s="232" t="s">
        <v>737</v>
      </c>
      <c r="I273" s="234">
        <v>110</v>
      </c>
      <c r="J273" s="235">
        <v>3</v>
      </c>
      <c r="K273" s="113"/>
    </row>
    <row r="274" spans="1:11" ht="30">
      <c r="A274" s="232" t="s">
        <v>782</v>
      </c>
      <c r="B274" s="232" t="s">
        <v>865</v>
      </c>
      <c r="C274" s="232"/>
      <c r="D274" s="233">
        <v>45061</v>
      </c>
      <c r="E274" s="233"/>
      <c r="F274" s="232" t="s">
        <v>866</v>
      </c>
      <c r="G274" s="232" t="s">
        <v>3096</v>
      </c>
      <c r="H274" s="232" t="s">
        <v>618</v>
      </c>
      <c r="I274" s="234">
        <v>3024.8</v>
      </c>
      <c r="J274" s="235"/>
      <c r="K274" s="113"/>
    </row>
    <row r="275" spans="1:11" ht="12.75">
      <c r="A275" s="232" t="s">
        <v>454</v>
      </c>
      <c r="B275" s="232" t="s">
        <v>867</v>
      </c>
      <c r="C275" s="232"/>
      <c r="D275" s="233">
        <v>45061</v>
      </c>
      <c r="E275" s="233"/>
      <c r="F275" s="232" t="s">
        <v>868</v>
      </c>
      <c r="G275" s="232"/>
      <c r="H275" s="232" t="s">
        <v>542</v>
      </c>
      <c r="I275" s="234">
        <v>367.76</v>
      </c>
      <c r="J275" s="235">
        <v>3</v>
      </c>
      <c r="K275" s="113"/>
    </row>
    <row r="276" spans="1:11" ht="12.75">
      <c r="A276" s="232" t="s">
        <v>454</v>
      </c>
      <c r="B276" s="232" t="s">
        <v>869</v>
      </c>
      <c r="C276" s="232"/>
      <c r="D276" s="233">
        <v>45061</v>
      </c>
      <c r="E276" s="233"/>
      <c r="F276" s="232" t="s">
        <v>868</v>
      </c>
      <c r="G276" s="232"/>
      <c r="H276" s="232" t="s">
        <v>544</v>
      </c>
      <c r="I276" s="234">
        <v>617.08</v>
      </c>
      <c r="J276" s="235">
        <v>3</v>
      </c>
      <c r="K276" s="113"/>
    </row>
    <row r="277" spans="1:11" ht="12.75">
      <c r="A277" s="232" t="s">
        <v>454</v>
      </c>
      <c r="B277" s="232" t="s">
        <v>870</v>
      </c>
      <c r="C277" s="232"/>
      <c r="D277" s="233">
        <v>45061</v>
      </c>
      <c r="E277" s="233"/>
      <c r="F277" s="232" t="s">
        <v>868</v>
      </c>
      <c r="G277" s="232"/>
      <c r="H277" s="232" t="s">
        <v>688</v>
      </c>
      <c r="I277" s="234">
        <v>361.44</v>
      </c>
      <c r="J277" s="235">
        <v>3</v>
      </c>
      <c r="K277" s="113"/>
    </row>
    <row r="278" spans="1:11" ht="12.75">
      <c r="A278" s="232" t="s">
        <v>454</v>
      </c>
      <c r="B278" s="232" t="s">
        <v>871</v>
      </c>
      <c r="C278" s="232"/>
      <c r="D278" s="233">
        <v>45061</v>
      </c>
      <c r="E278" s="233"/>
      <c r="F278" s="232" t="s">
        <v>872</v>
      </c>
      <c r="G278" s="232"/>
      <c r="H278" s="232" t="s">
        <v>873</v>
      </c>
      <c r="I278" s="234">
        <v>835</v>
      </c>
      <c r="J278" s="235">
        <v>2</v>
      </c>
      <c r="K278" s="113"/>
    </row>
    <row r="279" spans="1:11" ht="12.75">
      <c r="A279" s="232" t="s">
        <v>454</v>
      </c>
      <c r="B279" s="232" t="s">
        <v>874</v>
      </c>
      <c r="C279" s="232"/>
      <c r="D279" s="233">
        <v>45062</v>
      </c>
      <c r="E279" s="233"/>
      <c r="F279" s="232" t="s">
        <v>875</v>
      </c>
      <c r="G279" s="232"/>
      <c r="H279" s="232" t="s">
        <v>876</v>
      </c>
      <c r="I279" s="234">
        <v>259.8</v>
      </c>
      <c r="J279" s="235">
        <v>4</v>
      </c>
      <c r="K279" s="113"/>
    </row>
    <row r="280" spans="1:11" ht="20.25">
      <c r="A280" s="232" t="s">
        <v>454</v>
      </c>
      <c r="B280" s="232" t="s">
        <v>877</v>
      </c>
      <c r="C280" s="232"/>
      <c r="D280" s="233">
        <v>45062</v>
      </c>
      <c r="E280" s="233"/>
      <c r="F280" s="232" t="s">
        <v>878</v>
      </c>
      <c r="G280" s="232"/>
      <c r="H280" s="232" t="s">
        <v>879</v>
      </c>
      <c r="I280" s="234">
        <v>55</v>
      </c>
      <c r="J280" s="235">
        <v>3</v>
      </c>
      <c r="K280" s="113"/>
    </row>
    <row r="281" spans="1:11" ht="30">
      <c r="A281" s="232" t="s">
        <v>782</v>
      </c>
      <c r="B281" s="232" t="s">
        <v>880</v>
      </c>
      <c r="C281" s="232" t="s">
        <v>881</v>
      </c>
      <c r="D281" s="233">
        <v>45062</v>
      </c>
      <c r="E281" s="233"/>
      <c r="F281" s="232" t="s">
        <v>882</v>
      </c>
      <c r="G281" s="232"/>
      <c r="H281" s="232" t="s">
        <v>883</v>
      </c>
      <c r="I281" s="234">
        <v>940</v>
      </c>
      <c r="J281" s="235"/>
      <c r="K281" s="113"/>
    </row>
    <row r="282" spans="1:11" ht="30">
      <c r="A282" s="232" t="s">
        <v>782</v>
      </c>
      <c r="B282" s="232" t="s">
        <v>884</v>
      </c>
      <c r="C282" s="232"/>
      <c r="D282" s="233">
        <v>45065</v>
      </c>
      <c r="E282" s="233"/>
      <c r="F282" s="232" t="s">
        <v>885</v>
      </c>
      <c r="G282" s="232"/>
      <c r="H282" s="232" t="s">
        <v>886</v>
      </c>
      <c r="I282" s="234">
        <v>120</v>
      </c>
      <c r="J282" s="235"/>
      <c r="K282" s="113"/>
    </row>
    <row r="283" spans="1:11" ht="12.75">
      <c r="A283" s="232" t="s">
        <v>454</v>
      </c>
      <c r="B283" s="232" t="s">
        <v>887</v>
      </c>
      <c r="C283" s="232"/>
      <c r="D283" s="233">
        <v>45065</v>
      </c>
      <c r="E283" s="233"/>
      <c r="F283" s="232" t="s">
        <v>888</v>
      </c>
      <c r="G283" s="232"/>
      <c r="H283" s="232" t="s">
        <v>889</v>
      </c>
      <c r="I283" s="234">
        <v>50</v>
      </c>
      <c r="J283" s="235">
        <v>3</v>
      </c>
      <c r="K283" s="113"/>
    </row>
    <row r="284" spans="1:11" ht="12.75">
      <c r="A284" s="232" t="s">
        <v>454</v>
      </c>
      <c r="B284" s="232" t="s">
        <v>890</v>
      </c>
      <c r="C284" s="232"/>
      <c r="D284" s="233">
        <v>45069</v>
      </c>
      <c r="E284" s="233"/>
      <c r="F284" s="232" t="s">
        <v>891</v>
      </c>
      <c r="G284" s="232"/>
      <c r="H284" s="232" t="s">
        <v>468</v>
      </c>
      <c r="I284" s="234">
        <v>800</v>
      </c>
      <c r="J284" s="235">
        <v>2</v>
      </c>
      <c r="K284" s="113"/>
    </row>
    <row r="285" spans="1:11" ht="12.75">
      <c r="A285" s="232" t="s">
        <v>454</v>
      </c>
      <c r="B285" s="232" t="s">
        <v>890</v>
      </c>
      <c r="C285" s="232"/>
      <c r="D285" s="233">
        <v>45069</v>
      </c>
      <c r="E285" s="233"/>
      <c r="F285" s="232" t="s">
        <v>892</v>
      </c>
      <c r="G285" s="232"/>
      <c r="H285" s="232" t="s">
        <v>468</v>
      </c>
      <c r="I285" s="234">
        <v>800</v>
      </c>
      <c r="J285" s="235">
        <v>3</v>
      </c>
      <c r="K285" s="113"/>
    </row>
    <row r="286" spans="1:11" ht="12.75">
      <c r="A286" s="232" t="s">
        <v>454</v>
      </c>
      <c r="B286" s="232" t="s">
        <v>893</v>
      </c>
      <c r="C286" s="232"/>
      <c r="D286" s="233">
        <v>45069</v>
      </c>
      <c r="E286" s="233"/>
      <c r="F286" s="232" t="s">
        <v>894</v>
      </c>
      <c r="G286" s="232"/>
      <c r="H286" s="232" t="s">
        <v>544</v>
      </c>
      <c r="I286" s="234">
        <v>315.05</v>
      </c>
      <c r="J286" s="235">
        <v>3</v>
      </c>
      <c r="K286" s="113"/>
    </row>
    <row r="287" spans="1:11" ht="12.75">
      <c r="A287" s="232" t="s">
        <v>454</v>
      </c>
      <c r="B287" s="232" t="s">
        <v>895</v>
      </c>
      <c r="C287" s="232"/>
      <c r="D287" s="233">
        <v>45069</v>
      </c>
      <c r="E287" s="233"/>
      <c r="F287" s="232" t="s">
        <v>894</v>
      </c>
      <c r="G287" s="232"/>
      <c r="H287" s="232" t="s">
        <v>542</v>
      </c>
      <c r="I287" s="234">
        <v>739.79</v>
      </c>
      <c r="J287" s="235">
        <v>3</v>
      </c>
      <c r="K287" s="113"/>
    </row>
    <row r="288" spans="1:11" ht="12.75">
      <c r="A288" s="232" t="s">
        <v>454</v>
      </c>
      <c r="B288" s="232" t="s">
        <v>896</v>
      </c>
      <c r="C288" s="232"/>
      <c r="D288" s="233">
        <v>45070</v>
      </c>
      <c r="E288" s="233"/>
      <c r="F288" s="232" t="s">
        <v>897</v>
      </c>
      <c r="G288" s="232"/>
      <c r="H288" s="232" t="s">
        <v>898</v>
      </c>
      <c r="I288" s="234">
        <v>-138.8</v>
      </c>
      <c r="J288" s="235">
        <v>4</v>
      </c>
      <c r="K288" s="113"/>
    </row>
    <row r="289" spans="1:11" ht="20.25">
      <c r="A289" s="232" t="s">
        <v>454</v>
      </c>
      <c r="B289" s="232" t="s">
        <v>899</v>
      </c>
      <c r="C289" s="232"/>
      <c r="D289" s="233">
        <v>45075</v>
      </c>
      <c r="E289" s="233"/>
      <c r="F289" s="232" t="s">
        <v>900</v>
      </c>
      <c r="G289" s="232"/>
      <c r="H289" s="232" t="s">
        <v>901</v>
      </c>
      <c r="I289" s="234">
        <v>100.15</v>
      </c>
      <c r="J289" s="235">
        <v>2</v>
      </c>
      <c r="K289" s="113"/>
    </row>
    <row r="290" spans="1:11" ht="20.25">
      <c r="A290" s="232" t="s">
        <v>454</v>
      </c>
      <c r="B290" s="232" t="s">
        <v>902</v>
      </c>
      <c r="C290" s="232"/>
      <c r="D290" s="233">
        <v>45076</v>
      </c>
      <c r="E290" s="233"/>
      <c r="F290" s="232" t="s">
        <v>903</v>
      </c>
      <c r="G290" s="232"/>
      <c r="H290" s="232" t="s">
        <v>547</v>
      </c>
      <c r="I290" s="234">
        <v>81.87</v>
      </c>
      <c r="J290" s="235">
        <v>3</v>
      </c>
      <c r="K290" s="113"/>
    </row>
    <row r="291" spans="1:11" ht="20.25">
      <c r="A291" s="232" t="s">
        <v>454</v>
      </c>
      <c r="B291" s="232" t="s">
        <v>904</v>
      </c>
      <c r="C291" s="232"/>
      <c r="D291" s="233">
        <v>45076</v>
      </c>
      <c r="E291" s="233"/>
      <c r="F291" s="232" t="s">
        <v>905</v>
      </c>
      <c r="G291" s="232"/>
      <c r="H291" s="232" t="s">
        <v>906</v>
      </c>
      <c r="I291" s="234">
        <v>189.5</v>
      </c>
      <c r="J291" s="235">
        <v>3</v>
      </c>
      <c r="K291" s="113"/>
    </row>
    <row r="292" spans="1:11" ht="20.25">
      <c r="A292" s="232" t="s">
        <v>454</v>
      </c>
      <c r="B292" s="232" t="s">
        <v>907</v>
      </c>
      <c r="C292" s="232"/>
      <c r="D292" s="233">
        <v>45076</v>
      </c>
      <c r="E292" s="233"/>
      <c r="F292" s="232" t="s">
        <v>900</v>
      </c>
      <c r="G292" s="232"/>
      <c r="H292" s="232" t="s">
        <v>518</v>
      </c>
      <c r="I292" s="234">
        <v>90.81</v>
      </c>
      <c r="J292" s="235">
        <v>2</v>
      </c>
      <c r="K292" s="113"/>
    </row>
    <row r="293" spans="1:11" ht="12.75">
      <c r="A293" s="232" t="s">
        <v>454</v>
      </c>
      <c r="B293" s="232" t="s">
        <v>908</v>
      </c>
      <c r="C293" s="232"/>
      <c r="D293" s="233">
        <v>45076</v>
      </c>
      <c r="E293" s="233"/>
      <c r="F293" s="232" t="s">
        <v>909</v>
      </c>
      <c r="G293" s="232"/>
      <c r="H293" s="232" t="s">
        <v>910</v>
      </c>
      <c r="I293" s="234">
        <v>620</v>
      </c>
      <c r="J293" s="235">
        <v>2</v>
      </c>
      <c r="K293" s="113"/>
    </row>
    <row r="294" spans="1:11" ht="12.75">
      <c r="A294" s="232" t="s">
        <v>454</v>
      </c>
      <c r="B294" s="232" t="s">
        <v>911</v>
      </c>
      <c r="C294" s="232" t="s">
        <v>912</v>
      </c>
      <c r="D294" s="233">
        <v>45076</v>
      </c>
      <c r="E294" s="233"/>
      <c r="F294" s="232" t="s">
        <v>913</v>
      </c>
      <c r="G294" s="232" t="s">
        <v>3090</v>
      </c>
      <c r="H294" s="232" t="s">
        <v>473</v>
      </c>
      <c r="I294" s="234">
        <v>100</v>
      </c>
      <c r="J294" s="235">
        <v>3</v>
      </c>
      <c r="K294" s="113"/>
    </row>
    <row r="295" spans="1:11" ht="12.75">
      <c r="A295" s="232" t="s">
        <v>454</v>
      </c>
      <c r="B295" s="232" t="s">
        <v>914</v>
      </c>
      <c r="C295" s="232"/>
      <c r="D295" s="233">
        <v>45076</v>
      </c>
      <c r="E295" s="233"/>
      <c r="F295" s="232" t="s">
        <v>915</v>
      </c>
      <c r="G295" s="232"/>
      <c r="H295" s="232" t="s">
        <v>476</v>
      </c>
      <c r="I295" s="234">
        <v>15</v>
      </c>
      <c r="J295" s="235">
        <v>4</v>
      </c>
      <c r="K295" s="113"/>
    </row>
    <row r="296" spans="1:11" ht="12.75">
      <c r="A296" s="232" t="s">
        <v>454</v>
      </c>
      <c r="B296" s="232" t="s">
        <v>916</v>
      </c>
      <c r="C296" s="232"/>
      <c r="D296" s="233">
        <v>45076</v>
      </c>
      <c r="E296" s="233"/>
      <c r="F296" s="232" t="s">
        <v>510</v>
      </c>
      <c r="G296" s="232"/>
      <c r="H296" s="232" t="s">
        <v>476</v>
      </c>
      <c r="I296" s="234">
        <v>10</v>
      </c>
      <c r="J296" s="235">
        <v>4</v>
      </c>
      <c r="K296" s="113"/>
    </row>
    <row r="297" spans="1:11" ht="12.75">
      <c r="A297" s="232" t="s">
        <v>454</v>
      </c>
      <c r="B297" s="232" t="s">
        <v>917</v>
      </c>
      <c r="C297" s="232"/>
      <c r="D297" s="233">
        <v>45076</v>
      </c>
      <c r="E297" s="233"/>
      <c r="F297" s="232" t="s">
        <v>915</v>
      </c>
      <c r="G297" s="232"/>
      <c r="H297" s="232" t="s">
        <v>476</v>
      </c>
      <c r="I297" s="234">
        <v>15</v>
      </c>
      <c r="J297" s="235">
        <v>4</v>
      </c>
      <c r="K297" s="113"/>
    </row>
    <row r="298" spans="1:11" ht="12.75">
      <c r="A298" s="232" t="s">
        <v>454</v>
      </c>
      <c r="B298" s="232" t="s">
        <v>918</v>
      </c>
      <c r="C298" s="232"/>
      <c r="D298" s="233">
        <v>45076</v>
      </c>
      <c r="E298" s="233"/>
      <c r="F298" s="232" t="s">
        <v>510</v>
      </c>
      <c r="G298" s="232"/>
      <c r="H298" s="232" t="s">
        <v>476</v>
      </c>
      <c r="I298" s="234">
        <v>10</v>
      </c>
      <c r="J298" s="235">
        <v>4</v>
      </c>
      <c r="K298" s="113"/>
    </row>
    <row r="299" spans="1:11" ht="12.75">
      <c r="A299" s="232" t="s">
        <v>454</v>
      </c>
      <c r="B299" s="232" t="s">
        <v>919</v>
      </c>
      <c r="C299" s="232"/>
      <c r="D299" s="233">
        <v>45077</v>
      </c>
      <c r="E299" s="233"/>
      <c r="F299" s="232" t="s">
        <v>920</v>
      </c>
      <c r="G299" s="232"/>
      <c r="H299" s="232" t="s">
        <v>544</v>
      </c>
      <c r="I299" s="234">
        <v>898.92</v>
      </c>
      <c r="J299" s="235">
        <v>3</v>
      </c>
      <c r="K299" s="113"/>
    </row>
    <row r="300" spans="1:11" ht="12.75">
      <c r="A300" s="232" t="s">
        <v>454</v>
      </c>
      <c r="B300" s="232" t="s">
        <v>921</v>
      </c>
      <c r="C300" s="232"/>
      <c r="D300" s="233">
        <v>45077</v>
      </c>
      <c r="E300" s="233"/>
      <c r="F300" s="232" t="s">
        <v>922</v>
      </c>
      <c r="G300" s="232"/>
      <c r="H300" s="232" t="s">
        <v>476</v>
      </c>
      <c r="I300" s="234">
        <v>6.9</v>
      </c>
      <c r="J300" s="235">
        <v>4</v>
      </c>
      <c r="K300" s="113"/>
    </row>
    <row r="301" spans="1:11" ht="40.5">
      <c r="A301" s="232" t="s">
        <v>454</v>
      </c>
      <c r="B301" s="232" t="s">
        <v>923</v>
      </c>
      <c r="C301" s="232"/>
      <c r="D301" s="233">
        <v>45065</v>
      </c>
      <c r="E301" s="233"/>
      <c r="F301" s="232" t="s">
        <v>924</v>
      </c>
      <c r="G301" s="232"/>
      <c r="H301" s="232" t="s">
        <v>925</v>
      </c>
      <c r="I301" s="234">
        <v>270</v>
      </c>
      <c r="J301" s="235">
        <v>2</v>
      </c>
      <c r="K301" s="113"/>
    </row>
    <row r="302" spans="1:11" ht="40.5">
      <c r="A302" s="232" t="s">
        <v>454</v>
      </c>
      <c r="B302" s="232" t="s">
        <v>926</v>
      </c>
      <c r="C302" s="232"/>
      <c r="D302" s="233">
        <v>45065</v>
      </c>
      <c r="E302" s="233"/>
      <c r="F302" s="232" t="s">
        <v>927</v>
      </c>
      <c r="G302" s="232"/>
      <c r="H302" s="232" t="s">
        <v>925</v>
      </c>
      <c r="I302" s="234">
        <v>864</v>
      </c>
      <c r="J302" s="235">
        <v>2</v>
      </c>
      <c r="K302" s="113"/>
    </row>
    <row r="303" spans="1:11" ht="12.75">
      <c r="A303" s="232" t="s">
        <v>454</v>
      </c>
      <c r="B303" s="232" t="s">
        <v>928</v>
      </c>
      <c r="C303" s="232"/>
      <c r="D303" s="233">
        <v>45078</v>
      </c>
      <c r="E303" s="233"/>
      <c r="F303" s="232" t="s">
        <v>920</v>
      </c>
      <c r="G303" s="232"/>
      <c r="H303" s="232" t="s">
        <v>542</v>
      </c>
      <c r="I303" s="234">
        <v>453.16</v>
      </c>
      <c r="J303" s="235">
        <v>3</v>
      </c>
      <c r="K303" s="113"/>
    </row>
    <row r="304" spans="1:11" ht="12.75">
      <c r="A304" s="232" t="s">
        <v>454</v>
      </c>
      <c r="B304" s="232" t="s">
        <v>929</v>
      </c>
      <c r="C304" s="232"/>
      <c r="D304" s="233">
        <v>45078</v>
      </c>
      <c r="E304" s="233"/>
      <c r="F304" s="232" t="s">
        <v>930</v>
      </c>
      <c r="G304" s="232"/>
      <c r="H304" s="232" t="s">
        <v>476</v>
      </c>
      <c r="I304" s="234">
        <v>1</v>
      </c>
      <c r="J304" s="235">
        <v>4</v>
      </c>
      <c r="K304" s="113"/>
    </row>
    <row r="305" spans="1:11" ht="12.75">
      <c r="A305" s="232" t="s">
        <v>454</v>
      </c>
      <c r="B305" s="232" t="s">
        <v>931</v>
      </c>
      <c r="C305" s="232"/>
      <c r="D305" s="233">
        <v>45078</v>
      </c>
      <c r="E305" s="233"/>
      <c r="F305" s="232" t="s">
        <v>932</v>
      </c>
      <c r="G305" s="232"/>
      <c r="H305" s="232" t="s">
        <v>476</v>
      </c>
      <c r="I305" s="234">
        <v>2</v>
      </c>
      <c r="J305" s="235">
        <v>4</v>
      </c>
      <c r="K305" s="113"/>
    </row>
    <row r="306" spans="1:11" ht="20.25">
      <c r="A306" s="232" t="s">
        <v>454</v>
      </c>
      <c r="B306" s="232" t="s">
        <v>933</v>
      </c>
      <c r="C306" s="232" t="s">
        <v>934</v>
      </c>
      <c r="D306" s="233">
        <v>45079</v>
      </c>
      <c r="E306" s="233"/>
      <c r="F306" s="232" t="s">
        <v>935</v>
      </c>
      <c r="G306" s="232"/>
      <c r="H306" s="232" t="s">
        <v>491</v>
      </c>
      <c r="I306" s="234">
        <v>390</v>
      </c>
      <c r="J306" s="235">
        <v>4</v>
      </c>
      <c r="K306" s="113"/>
    </row>
    <row r="307" spans="1:11" ht="20.25">
      <c r="A307" s="232" t="s">
        <v>454</v>
      </c>
      <c r="B307" s="232" t="s">
        <v>936</v>
      </c>
      <c r="C307" s="232"/>
      <c r="D307" s="233">
        <v>45079</v>
      </c>
      <c r="E307" s="233"/>
      <c r="F307" s="232" t="s">
        <v>937</v>
      </c>
      <c r="G307" s="232"/>
      <c r="H307" s="232" t="s">
        <v>938</v>
      </c>
      <c r="I307" s="234">
        <v>2600</v>
      </c>
      <c r="J307" s="235">
        <v>2</v>
      </c>
      <c r="K307" s="113"/>
    </row>
    <row r="308" spans="1:11" ht="20.25">
      <c r="A308" s="232" t="s">
        <v>454</v>
      </c>
      <c r="B308" s="232" t="s">
        <v>939</v>
      </c>
      <c r="C308" s="232" t="s">
        <v>940</v>
      </c>
      <c r="D308" s="233">
        <v>45079</v>
      </c>
      <c r="E308" s="233"/>
      <c r="F308" s="232" t="s">
        <v>941</v>
      </c>
      <c r="G308" s="232"/>
      <c r="H308" s="232" t="s">
        <v>491</v>
      </c>
      <c r="I308" s="234">
        <v>240</v>
      </c>
      <c r="J308" s="235">
        <v>3</v>
      </c>
      <c r="K308" s="113"/>
    </row>
    <row r="309" spans="1:11" ht="20.25">
      <c r="A309" s="232" t="s">
        <v>454</v>
      </c>
      <c r="B309" s="232" t="s">
        <v>942</v>
      </c>
      <c r="C309" s="232" t="s">
        <v>943</v>
      </c>
      <c r="D309" s="233">
        <v>45083</v>
      </c>
      <c r="E309" s="233"/>
      <c r="F309" s="232" t="s">
        <v>944</v>
      </c>
      <c r="G309" s="232" t="s">
        <v>3093</v>
      </c>
      <c r="H309" s="232" t="s">
        <v>556</v>
      </c>
      <c r="I309" s="234">
        <v>672</v>
      </c>
      <c r="J309" s="235">
        <v>2</v>
      </c>
      <c r="K309" s="113"/>
    </row>
    <row r="310" spans="1:11" ht="51">
      <c r="A310" s="232" t="s">
        <v>782</v>
      </c>
      <c r="B310" s="232" t="s">
        <v>945</v>
      </c>
      <c r="C310" s="232"/>
      <c r="D310" s="233">
        <v>45089</v>
      </c>
      <c r="E310" s="233"/>
      <c r="F310" s="232" t="s">
        <v>946</v>
      </c>
      <c r="G310" s="232"/>
      <c r="H310" s="232" t="s">
        <v>947</v>
      </c>
      <c r="I310" s="234">
        <v>1595.7</v>
      </c>
      <c r="J310" s="235"/>
      <c r="K310" s="113"/>
    </row>
    <row r="311" spans="1:11" ht="20.25">
      <c r="A311" s="232" t="s">
        <v>454</v>
      </c>
      <c r="B311" s="232" t="s">
        <v>945</v>
      </c>
      <c r="C311" s="232"/>
      <c r="D311" s="233">
        <v>45089</v>
      </c>
      <c r="E311" s="233"/>
      <c r="F311" s="232" t="s">
        <v>948</v>
      </c>
      <c r="G311" s="232"/>
      <c r="H311" s="232" t="s">
        <v>483</v>
      </c>
      <c r="I311" s="234">
        <v>2991.44</v>
      </c>
      <c r="J311" s="235">
        <v>4</v>
      </c>
      <c r="K311" s="113"/>
    </row>
    <row r="312" spans="1:11" ht="12.75">
      <c r="A312" s="232" t="s">
        <v>454</v>
      </c>
      <c r="B312" s="232" t="s">
        <v>949</v>
      </c>
      <c r="C312" s="232" t="s">
        <v>950</v>
      </c>
      <c r="D312" s="233">
        <v>45089</v>
      </c>
      <c r="E312" s="233"/>
      <c r="F312" s="232" t="s">
        <v>798</v>
      </c>
      <c r="G312" s="232"/>
      <c r="H312" s="232" t="s">
        <v>799</v>
      </c>
      <c r="I312" s="234">
        <v>75</v>
      </c>
      <c r="J312" s="235">
        <v>3</v>
      </c>
      <c r="K312" s="113"/>
    </row>
    <row r="313" spans="1:11" ht="12.75">
      <c r="A313" s="232" t="s">
        <v>454</v>
      </c>
      <c r="B313" s="232" t="s">
        <v>951</v>
      </c>
      <c r="C313" s="232" t="s">
        <v>952</v>
      </c>
      <c r="D313" s="233">
        <v>45089</v>
      </c>
      <c r="E313" s="233"/>
      <c r="F313" s="232" t="s">
        <v>486</v>
      </c>
      <c r="G313" s="232" t="s">
        <v>3091</v>
      </c>
      <c r="H313" s="232" t="s">
        <v>487</v>
      </c>
      <c r="I313" s="234">
        <v>211.16</v>
      </c>
      <c r="J313" s="235">
        <v>4</v>
      </c>
      <c r="K313" s="113"/>
    </row>
    <row r="314" spans="1:11" ht="12.75">
      <c r="A314" s="232" t="s">
        <v>454</v>
      </c>
      <c r="B314" s="232" t="s">
        <v>953</v>
      </c>
      <c r="C314" s="232" t="s">
        <v>954</v>
      </c>
      <c r="D314" s="233">
        <v>45091</v>
      </c>
      <c r="E314" s="233"/>
      <c r="F314" s="232" t="s">
        <v>955</v>
      </c>
      <c r="G314" s="232"/>
      <c r="H314" s="232" t="s">
        <v>956</v>
      </c>
      <c r="I314" s="234">
        <v>60</v>
      </c>
      <c r="J314" s="235">
        <v>3</v>
      </c>
      <c r="K314" s="113"/>
    </row>
    <row r="315" spans="1:11" ht="12.75">
      <c r="A315" s="232" t="s">
        <v>454</v>
      </c>
      <c r="B315" s="232" t="s">
        <v>957</v>
      </c>
      <c r="C315" s="232" t="s">
        <v>958</v>
      </c>
      <c r="D315" s="233">
        <v>45093</v>
      </c>
      <c r="E315" s="233"/>
      <c r="F315" s="232" t="s">
        <v>959</v>
      </c>
      <c r="G315" s="232" t="s">
        <v>3090</v>
      </c>
      <c r="H315" s="232" t="s">
        <v>473</v>
      </c>
      <c r="I315" s="234">
        <v>100</v>
      </c>
      <c r="J315" s="235">
        <v>3</v>
      </c>
      <c r="K315" s="113"/>
    </row>
    <row r="316" spans="1:11" ht="20.25">
      <c r="A316" s="232" t="s">
        <v>454</v>
      </c>
      <c r="B316" s="232" t="s">
        <v>960</v>
      </c>
      <c r="C316" s="232"/>
      <c r="D316" s="233">
        <v>45097</v>
      </c>
      <c r="E316" s="233"/>
      <c r="F316" s="232" t="s">
        <v>961</v>
      </c>
      <c r="G316" s="232"/>
      <c r="H316" s="232" t="s">
        <v>962</v>
      </c>
      <c r="I316" s="234">
        <v>521.18</v>
      </c>
      <c r="J316" s="235">
        <v>3</v>
      </c>
      <c r="K316" s="113"/>
    </row>
    <row r="317" spans="1:11" ht="20.25">
      <c r="A317" s="232" t="s">
        <v>454</v>
      </c>
      <c r="B317" s="232" t="s">
        <v>963</v>
      </c>
      <c r="C317" s="232" t="s">
        <v>964</v>
      </c>
      <c r="D317" s="233">
        <v>45097</v>
      </c>
      <c r="E317" s="233"/>
      <c r="F317" s="232" t="s">
        <v>965</v>
      </c>
      <c r="G317" s="232"/>
      <c r="H317" s="232" t="s">
        <v>966</v>
      </c>
      <c r="I317" s="234">
        <v>1080</v>
      </c>
      <c r="J317" s="235">
        <v>3</v>
      </c>
      <c r="K317" s="113"/>
    </row>
    <row r="318" spans="1:11" ht="20.25">
      <c r="A318" s="232" t="s">
        <v>454</v>
      </c>
      <c r="B318" s="232" t="s">
        <v>967</v>
      </c>
      <c r="C318" s="232" t="s">
        <v>968</v>
      </c>
      <c r="D318" s="233">
        <v>45097</v>
      </c>
      <c r="E318" s="233"/>
      <c r="F318" s="232" t="s">
        <v>969</v>
      </c>
      <c r="G318" s="232" t="s">
        <v>3092</v>
      </c>
      <c r="H318" s="232" t="s">
        <v>498</v>
      </c>
      <c r="I318" s="234">
        <v>257.78</v>
      </c>
      <c r="J318" s="235">
        <v>3</v>
      </c>
      <c r="K318" s="113"/>
    </row>
    <row r="319" spans="1:11" ht="20.25">
      <c r="A319" s="232" t="s">
        <v>454</v>
      </c>
      <c r="B319" s="232" t="s">
        <v>970</v>
      </c>
      <c r="C319" s="232"/>
      <c r="D319" s="233">
        <v>45098</v>
      </c>
      <c r="E319" s="233"/>
      <c r="F319" s="232" t="s">
        <v>971</v>
      </c>
      <c r="G319" s="232"/>
      <c r="H319" s="232" t="s">
        <v>542</v>
      </c>
      <c r="I319" s="234">
        <v>304.9</v>
      </c>
      <c r="J319" s="235">
        <v>3</v>
      </c>
      <c r="K319" s="113"/>
    </row>
    <row r="320" spans="1:11" ht="20.25">
      <c r="A320" s="232" t="s">
        <v>454</v>
      </c>
      <c r="B320" s="232" t="s">
        <v>972</v>
      </c>
      <c r="C320" s="232"/>
      <c r="D320" s="233">
        <v>45098</v>
      </c>
      <c r="E320" s="233"/>
      <c r="F320" s="232" t="s">
        <v>973</v>
      </c>
      <c r="G320" s="232"/>
      <c r="H320" s="232" t="s">
        <v>542</v>
      </c>
      <c r="I320" s="234">
        <v>60</v>
      </c>
      <c r="J320" s="235">
        <v>3</v>
      </c>
      <c r="K320" s="113"/>
    </row>
    <row r="321" spans="1:11" ht="20.25">
      <c r="A321" s="232" t="s">
        <v>454</v>
      </c>
      <c r="B321" s="232" t="s">
        <v>974</v>
      </c>
      <c r="C321" s="232" t="s">
        <v>975</v>
      </c>
      <c r="D321" s="233">
        <v>45099</v>
      </c>
      <c r="E321" s="233"/>
      <c r="F321" s="232" t="s">
        <v>976</v>
      </c>
      <c r="G321" s="232"/>
      <c r="H321" s="232" t="s">
        <v>977</v>
      </c>
      <c r="I321" s="234">
        <v>54</v>
      </c>
      <c r="J321" s="235">
        <v>3</v>
      </c>
      <c r="K321" s="113"/>
    </row>
    <row r="322" spans="1:11" ht="20.25">
      <c r="A322" s="232" t="s">
        <v>454</v>
      </c>
      <c r="B322" s="232" t="s">
        <v>978</v>
      </c>
      <c r="C322" s="232"/>
      <c r="D322" s="233">
        <v>45099</v>
      </c>
      <c r="E322" s="233"/>
      <c r="F322" s="232" t="s">
        <v>979</v>
      </c>
      <c r="G322" s="232"/>
      <c r="H322" s="232" t="s">
        <v>980</v>
      </c>
      <c r="I322" s="234">
        <v>52</v>
      </c>
      <c r="J322" s="235">
        <v>3</v>
      </c>
      <c r="K322" s="113"/>
    </row>
    <row r="323" spans="1:11" ht="20.25">
      <c r="A323" s="232" t="s">
        <v>454</v>
      </c>
      <c r="B323" s="232" t="s">
        <v>981</v>
      </c>
      <c r="C323" s="232" t="s">
        <v>982</v>
      </c>
      <c r="D323" s="233">
        <v>45099</v>
      </c>
      <c r="E323" s="233"/>
      <c r="F323" s="232" t="s">
        <v>983</v>
      </c>
      <c r="G323" s="232"/>
      <c r="H323" s="232" t="s">
        <v>984</v>
      </c>
      <c r="I323" s="234">
        <v>24.2</v>
      </c>
      <c r="J323" s="235">
        <v>2</v>
      </c>
      <c r="K323" s="113"/>
    </row>
    <row r="324" spans="1:11" ht="12.75">
      <c r="A324" s="232" t="s">
        <v>454</v>
      </c>
      <c r="B324" s="232" t="s">
        <v>985</v>
      </c>
      <c r="C324" s="232"/>
      <c r="D324" s="233">
        <v>45099</v>
      </c>
      <c r="E324" s="233"/>
      <c r="F324" s="232" t="s">
        <v>986</v>
      </c>
      <c r="G324" s="232"/>
      <c r="H324" s="232" t="s">
        <v>987</v>
      </c>
      <c r="I324" s="234">
        <v>190</v>
      </c>
      <c r="J324" s="235">
        <v>3</v>
      </c>
      <c r="K324" s="113"/>
    </row>
    <row r="325" spans="1:11" ht="20.25">
      <c r="A325" s="232" t="s">
        <v>454</v>
      </c>
      <c r="B325" s="232" t="s">
        <v>988</v>
      </c>
      <c r="C325" s="232"/>
      <c r="D325" s="233">
        <v>45100</v>
      </c>
      <c r="E325" s="233"/>
      <c r="F325" s="232" t="s">
        <v>989</v>
      </c>
      <c r="G325" s="232"/>
      <c r="H325" s="232" t="s">
        <v>962</v>
      </c>
      <c r="I325" s="234">
        <v>194</v>
      </c>
      <c r="J325" s="235">
        <v>3</v>
      </c>
      <c r="K325" s="113"/>
    </row>
    <row r="326" spans="1:11" ht="20.25">
      <c r="A326" s="232" t="s">
        <v>454</v>
      </c>
      <c r="B326" s="232" t="s">
        <v>990</v>
      </c>
      <c r="C326" s="232"/>
      <c r="D326" s="233">
        <v>45103</v>
      </c>
      <c r="E326" s="233"/>
      <c r="F326" s="232" t="s">
        <v>991</v>
      </c>
      <c r="G326" s="232"/>
      <c r="H326" s="232" t="s">
        <v>992</v>
      </c>
      <c r="I326" s="234">
        <v>1880.02</v>
      </c>
      <c r="J326" s="235">
        <v>3</v>
      </c>
      <c r="K326" s="113"/>
    </row>
    <row r="327" spans="1:11" ht="20.25">
      <c r="A327" s="232" t="s">
        <v>454</v>
      </c>
      <c r="B327" s="232" t="s">
        <v>993</v>
      </c>
      <c r="C327" s="232"/>
      <c r="D327" s="233">
        <v>45104</v>
      </c>
      <c r="E327" s="233"/>
      <c r="F327" s="232" t="s">
        <v>994</v>
      </c>
      <c r="G327" s="232"/>
      <c r="H327" s="232" t="s">
        <v>995</v>
      </c>
      <c r="I327" s="234">
        <v>3.95</v>
      </c>
      <c r="J327" s="235">
        <v>2</v>
      </c>
      <c r="K327" s="113"/>
    </row>
    <row r="328" spans="1:11" ht="20.25">
      <c r="A328" s="232" t="s">
        <v>454</v>
      </c>
      <c r="B328" s="232" t="s">
        <v>996</v>
      </c>
      <c r="C328" s="232"/>
      <c r="D328" s="233">
        <v>45104</v>
      </c>
      <c r="E328" s="233"/>
      <c r="F328" s="232" t="s">
        <v>997</v>
      </c>
      <c r="G328" s="232"/>
      <c r="H328" s="232" t="s">
        <v>962</v>
      </c>
      <c r="I328" s="234">
        <v>463.84</v>
      </c>
      <c r="J328" s="235">
        <v>3</v>
      </c>
      <c r="K328" s="113"/>
    </row>
    <row r="329" spans="1:11" ht="20.25">
      <c r="A329" s="232" t="s">
        <v>454</v>
      </c>
      <c r="B329" s="232" t="s">
        <v>998</v>
      </c>
      <c r="C329" s="232"/>
      <c r="D329" s="233">
        <v>45104</v>
      </c>
      <c r="E329" s="233"/>
      <c r="F329" s="232" t="s">
        <v>999</v>
      </c>
      <c r="G329" s="232"/>
      <c r="H329" s="232" t="s">
        <v>1000</v>
      </c>
      <c r="I329" s="234">
        <v>111.53</v>
      </c>
      <c r="J329" s="235">
        <v>2</v>
      </c>
      <c r="K329" s="113"/>
    </row>
    <row r="330" spans="1:11" ht="20.25">
      <c r="A330" s="232" t="s">
        <v>454</v>
      </c>
      <c r="B330" s="232" t="s">
        <v>1001</v>
      </c>
      <c r="C330" s="232"/>
      <c r="D330" s="233">
        <v>45104</v>
      </c>
      <c r="E330" s="233"/>
      <c r="F330" s="232" t="s">
        <v>1002</v>
      </c>
      <c r="G330" s="232"/>
      <c r="H330" s="232" t="s">
        <v>1003</v>
      </c>
      <c r="I330" s="234">
        <v>826.05</v>
      </c>
      <c r="J330" s="235">
        <v>2</v>
      </c>
      <c r="K330" s="113"/>
    </row>
    <row r="331" spans="1:11" ht="20.25">
      <c r="A331" s="232" t="s">
        <v>454</v>
      </c>
      <c r="B331" s="232" t="s">
        <v>1004</v>
      </c>
      <c r="C331" s="232"/>
      <c r="D331" s="233">
        <v>45104</v>
      </c>
      <c r="E331" s="233"/>
      <c r="F331" s="232" t="s">
        <v>994</v>
      </c>
      <c r="G331" s="232"/>
      <c r="H331" s="232" t="s">
        <v>1005</v>
      </c>
      <c r="I331" s="234">
        <v>3.95</v>
      </c>
      <c r="J331" s="235">
        <v>2</v>
      </c>
      <c r="K331" s="113"/>
    </row>
    <row r="332" spans="1:11" ht="20.25">
      <c r="A332" s="232" t="s">
        <v>454</v>
      </c>
      <c r="B332" s="232" t="s">
        <v>1006</v>
      </c>
      <c r="C332" s="232"/>
      <c r="D332" s="233">
        <v>45105</v>
      </c>
      <c r="E332" s="233"/>
      <c r="F332" s="232" t="s">
        <v>999</v>
      </c>
      <c r="G332" s="232"/>
      <c r="H332" s="232" t="s">
        <v>518</v>
      </c>
      <c r="I332" s="234">
        <v>89.71</v>
      </c>
      <c r="J332" s="235">
        <v>2</v>
      </c>
      <c r="K332" s="113"/>
    </row>
    <row r="333" spans="1:11" ht="30">
      <c r="A333" s="232" t="s">
        <v>782</v>
      </c>
      <c r="B333" s="232" t="s">
        <v>1007</v>
      </c>
      <c r="C333" s="232"/>
      <c r="D333" s="233">
        <v>45105</v>
      </c>
      <c r="E333" s="233"/>
      <c r="F333" s="232" t="s">
        <v>1008</v>
      </c>
      <c r="G333" s="232"/>
      <c r="H333" s="232" t="s">
        <v>1009</v>
      </c>
      <c r="I333" s="234">
        <v>81.2</v>
      </c>
      <c r="J333" s="235"/>
      <c r="K333" s="113"/>
    </row>
    <row r="334" spans="1:11" ht="12.75">
      <c r="A334" s="232" t="s">
        <v>454</v>
      </c>
      <c r="B334" s="232" t="s">
        <v>1010</v>
      </c>
      <c r="C334" s="232" t="s">
        <v>1011</v>
      </c>
      <c r="D334" s="233">
        <v>45105</v>
      </c>
      <c r="E334" s="233"/>
      <c r="F334" s="232" t="s">
        <v>1012</v>
      </c>
      <c r="G334" s="232" t="s">
        <v>3093</v>
      </c>
      <c r="H334" s="232" t="s">
        <v>556</v>
      </c>
      <c r="I334" s="234">
        <v>384</v>
      </c>
      <c r="J334" s="235">
        <v>2</v>
      </c>
      <c r="K334" s="113"/>
    </row>
    <row r="335" spans="1:11" ht="12.75">
      <c r="A335" s="232" t="s">
        <v>454</v>
      </c>
      <c r="B335" s="232" t="s">
        <v>1013</v>
      </c>
      <c r="C335" s="232"/>
      <c r="D335" s="233">
        <v>45105</v>
      </c>
      <c r="E335" s="233"/>
      <c r="F335" s="232" t="s">
        <v>1014</v>
      </c>
      <c r="G335" s="232"/>
      <c r="H335" s="232" t="s">
        <v>468</v>
      </c>
      <c r="I335" s="234">
        <v>800</v>
      </c>
      <c r="J335" s="235">
        <v>2</v>
      </c>
      <c r="K335" s="113"/>
    </row>
    <row r="336" spans="1:11" ht="12.75">
      <c r="A336" s="232" t="s">
        <v>454</v>
      </c>
      <c r="B336" s="232" t="s">
        <v>1013</v>
      </c>
      <c r="C336" s="232"/>
      <c r="D336" s="233">
        <v>45105</v>
      </c>
      <c r="E336" s="233"/>
      <c r="F336" s="232" t="s">
        <v>1015</v>
      </c>
      <c r="G336" s="232"/>
      <c r="H336" s="232" t="s">
        <v>468</v>
      </c>
      <c r="I336" s="234">
        <v>800</v>
      </c>
      <c r="J336" s="235">
        <v>3</v>
      </c>
      <c r="K336" s="113"/>
    </row>
    <row r="337" spans="1:11" ht="20.25">
      <c r="A337" s="232" t="s">
        <v>454</v>
      </c>
      <c r="B337" s="232" t="s">
        <v>1016</v>
      </c>
      <c r="C337" s="232"/>
      <c r="D337" s="233">
        <v>45106</v>
      </c>
      <c r="E337" s="233"/>
      <c r="F337" s="232" t="s">
        <v>1017</v>
      </c>
      <c r="G337" s="232"/>
      <c r="H337" s="232" t="s">
        <v>547</v>
      </c>
      <c r="I337" s="234">
        <v>82.24</v>
      </c>
      <c r="J337" s="235">
        <v>3</v>
      </c>
      <c r="K337" s="113"/>
    </row>
    <row r="338" spans="1:11" ht="12.75">
      <c r="A338" s="232" t="s">
        <v>454</v>
      </c>
      <c r="B338" s="232" t="s">
        <v>1018</v>
      </c>
      <c r="C338" s="232"/>
      <c r="D338" s="233">
        <v>45106</v>
      </c>
      <c r="E338" s="233"/>
      <c r="F338" s="232" t="s">
        <v>1019</v>
      </c>
      <c r="G338" s="232"/>
      <c r="H338" s="232" t="s">
        <v>468</v>
      </c>
      <c r="I338" s="234">
        <v>37.98</v>
      </c>
      <c r="J338" s="235">
        <v>3</v>
      </c>
      <c r="K338" s="113"/>
    </row>
    <row r="339" spans="1:11" ht="12.75">
      <c r="A339" s="232" t="s">
        <v>454</v>
      </c>
      <c r="B339" s="232" t="s">
        <v>1020</v>
      </c>
      <c r="C339" s="232"/>
      <c r="D339" s="233">
        <v>45106</v>
      </c>
      <c r="E339" s="233"/>
      <c r="F339" s="232" t="s">
        <v>915</v>
      </c>
      <c r="G339" s="232"/>
      <c r="H339" s="232" t="s">
        <v>476</v>
      </c>
      <c r="I339" s="234">
        <v>15</v>
      </c>
      <c r="J339" s="235">
        <v>4</v>
      </c>
      <c r="K339" s="113"/>
    </row>
    <row r="340" spans="1:11" ht="12.75">
      <c r="A340" s="232" t="s">
        <v>454</v>
      </c>
      <c r="B340" s="232" t="s">
        <v>1021</v>
      </c>
      <c r="C340" s="232"/>
      <c r="D340" s="233">
        <v>45107</v>
      </c>
      <c r="E340" s="233"/>
      <c r="F340" s="232" t="s">
        <v>1022</v>
      </c>
      <c r="G340" s="232"/>
      <c r="H340" s="232" t="s">
        <v>628</v>
      </c>
      <c r="I340" s="234">
        <v>300</v>
      </c>
      <c r="J340" s="235">
        <v>3</v>
      </c>
      <c r="K340" s="113"/>
    </row>
    <row r="341" spans="1:11" ht="20.25">
      <c r="A341" s="232" t="s">
        <v>454</v>
      </c>
      <c r="B341" s="232" t="s">
        <v>1023</v>
      </c>
      <c r="C341" s="232"/>
      <c r="D341" s="233">
        <v>45107</v>
      </c>
      <c r="E341" s="233"/>
      <c r="F341" s="232" t="s">
        <v>1024</v>
      </c>
      <c r="G341" s="232"/>
      <c r="H341" s="232" t="s">
        <v>536</v>
      </c>
      <c r="I341" s="234">
        <v>300</v>
      </c>
      <c r="J341" s="235">
        <v>3</v>
      </c>
      <c r="K341" s="113"/>
    </row>
    <row r="342" spans="1:11" ht="12.75">
      <c r="A342" s="232" t="s">
        <v>454</v>
      </c>
      <c r="B342" s="232" t="s">
        <v>1025</v>
      </c>
      <c r="C342" s="232"/>
      <c r="D342" s="233">
        <v>45107</v>
      </c>
      <c r="E342" s="233"/>
      <c r="F342" s="232" t="s">
        <v>1026</v>
      </c>
      <c r="G342" s="232"/>
      <c r="H342" s="232" t="s">
        <v>1027</v>
      </c>
      <c r="I342" s="234">
        <v>-23.34</v>
      </c>
      <c r="J342" s="235">
        <v>4</v>
      </c>
      <c r="K342" s="113"/>
    </row>
    <row r="343" spans="1:11" ht="12.75">
      <c r="A343" s="232" t="s">
        <v>454</v>
      </c>
      <c r="B343" s="232" t="s">
        <v>1028</v>
      </c>
      <c r="C343" s="232"/>
      <c r="D343" s="233">
        <v>45107</v>
      </c>
      <c r="E343" s="233"/>
      <c r="F343" s="232" t="s">
        <v>700</v>
      </c>
      <c r="G343" s="232"/>
      <c r="H343" s="232" t="s">
        <v>476</v>
      </c>
      <c r="I343" s="234">
        <v>6.9</v>
      </c>
      <c r="J343" s="235">
        <v>4</v>
      </c>
      <c r="K343" s="113"/>
    </row>
    <row r="344" spans="1:11" ht="51">
      <c r="A344" s="232" t="s">
        <v>454</v>
      </c>
      <c r="B344" s="232" t="s">
        <v>1029</v>
      </c>
      <c r="C344" s="232"/>
      <c r="D344" s="233">
        <v>45098</v>
      </c>
      <c r="E344" s="233"/>
      <c r="F344" s="232" t="s">
        <v>1030</v>
      </c>
      <c r="G344" s="232"/>
      <c r="H344" s="232" t="s">
        <v>1031</v>
      </c>
      <c r="I344" s="234">
        <v>752</v>
      </c>
      <c r="J344" s="235">
        <v>2</v>
      </c>
      <c r="K344" s="113"/>
    </row>
    <row r="345" spans="1:11" ht="20.25">
      <c r="A345" s="232" t="s">
        <v>454</v>
      </c>
      <c r="B345" s="232" t="s">
        <v>1032</v>
      </c>
      <c r="C345" s="232"/>
      <c r="D345" s="233">
        <v>45098</v>
      </c>
      <c r="E345" s="233"/>
      <c r="F345" s="232" t="s">
        <v>1033</v>
      </c>
      <c r="G345" s="232"/>
      <c r="H345" s="232" t="s">
        <v>1034</v>
      </c>
      <c r="I345" s="234">
        <v>805</v>
      </c>
      <c r="J345" s="235">
        <v>2</v>
      </c>
      <c r="K345" s="113"/>
    </row>
    <row r="346" spans="1:11" ht="20.25">
      <c r="A346" s="232" t="s">
        <v>454</v>
      </c>
      <c r="B346" s="232"/>
      <c r="C346" s="232" t="s">
        <v>1035</v>
      </c>
      <c r="D346" s="233">
        <v>45110</v>
      </c>
      <c r="E346" s="233"/>
      <c r="F346" s="232" t="s">
        <v>1036</v>
      </c>
      <c r="G346" s="232"/>
      <c r="H346" s="232" t="s">
        <v>491</v>
      </c>
      <c r="I346" s="234">
        <v>390</v>
      </c>
      <c r="J346" s="235">
        <v>3</v>
      </c>
      <c r="K346" s="113"/>
    </row>
    <row r="347" spans="1:11" ht="20.25">
      <c r="A347" s="232" t="s">
        <v>454</v>
      </c>
      <c r="B347" s="232" t="s">
        <v>1037</v>
      </c>
      <c r="C347" s="232" t="s">
        <v>1038</v>
      </c>
      <c r="D347" s="233">
        <v>45110</v>
      </c>
      <c r="E347" s="233"/>
      <c r="F347" s="232" t="s">
        <v>1039</v>
      </c>
      <c r="G347" s="232"/>
      <c r="H347" s="232" t="s">
        <v>491</v>
      </c>
      <c r="I347" s="234">
        <v>240</v>
      </c>
      <c r="J347" s="235">
        <v>3</v>
      </c>
      <c r="K347" s="113"/>
    </row>
    <row r="348" spans="1:11" ht="12.75">
      <c r="A348" s="232" t="s">
        <v>454</v>
      </c>
      <c r="B348" s="232" t="s">
        <v>1040</v>
      </c>
      <c r="C348" s="232"/>
      <c r="D348" s="233">
        <v>45110</v>
      </c>
      <c r="E348" s="233"/>
      <c r="F348" s="232" t="s">
        <v>1022</v>
      </c>
      <c r="G348" s="232"/>
      <c r="H348" s="232" t="s">
        <v>544</v>
      </c>
      <c r="I348" s="234">
        <v>300</v>
      </c>
      <c r="J348" s="235">
        <v>3</v>
      </c>
      <c r="K348" s="113"/>
    </row>
    <row r="349" spans="1:11" ht="12.75">
      <c r="A349" s="232" t="s">
        <v>454</v>
      </c>
      <c r="B349" s="232" t="s">
        <v>1041</v>
      </c>
      <c r="C349" s="232"/>
      <c r="D349" s="233">
        <v>45110</v>
      </c>
      <c r="E349" s="233"/>
      <c r="F349" s="232" t="s">
        <v>930</v>
      </c>
      <c r="G349" s="232"/>
      <c r="H349" s="232" t="s">
        <v>476</v>
      </c>
      <c r="I349" s="234">
        <v>1</v>
      </c>
      <c r="J349" s="235">
        <v>4</v>
      </c>
      <c r="K349" s="113"/>
    </row>
    <row r="350" spans="1:11" ht="12.75">
      <c r="A350" s="232" t="s">
        <v>454</v>
      </c>
      <c r="B350" s="232" t="s">
        <v>1042</v>
      </c>
      <c r="C350" s="232"/>
      <c r="D350" s="233">
        <v>45110</v>
      </c>
      <c r="E350" s="233"/>
      <c r="F350" s="232" t="s">
        <v>932</v>
      </c>
      <c r="G350" s="232"/>
      <c r="H350" s="232" t="s">
        <v>476</v>
      </c>
      <c r="I350" s="234">
        <v>2</v>
      </c>
      <c r="J350" s="235">
        <v>4</v>
      </c>
      <c r="K350" s="113"/>
    </row>
    <row r="351" spans="1:11" ht="20.25">
      <c r="A351" s="232" t="s">
        <v>454</v>
      </c>
      <c r="B351" s="232" t="s">
        <v>1043</v>
      </c>
      <c r="C351" s="232"/>
      <c r="D351" s="233">
        <v>45111</v>
      </c>
      <c r="E351" s="233"/>
      <c r="F351" s="232" t="s">
        <v>1044</v>
      </c>
      <c r="G351" s="232"/>
      <c r="H351" s="232" t="s">
        <v>483</v>
      </c>
      <c r="I351" s="234">
        <v>2963.82</v>
      </c>
      <c r="J351" s="235">
        <v>4</v>
      </c>
      <c r="K351" s="113"/>
    </row>
    <row r="352" spans="1:11" ht="12.75">
      <c r="A352" s="232" t="s">
        <v>454</v>
      </c>
      <c r="B352" s="232" t="s">
        <v>1045</v>
      </c>
      <c r="C352" s="232" t="s">
        <v>1046</v>
      </c>
      <c r="D352" s="233">
        <v>45111</v>
      </c>
      <c r="E352" s="233"/>
      <c r="F352" s="232" t="s">
        <v>486</v>
      </c>
      <c r="G352" s="232" t="s">
        <v>3091</v>
      </c>
      <c r="H352" s="232" t="s">
        <v>487</v>
      </c>
      <c r="I352" s="234">
        <v>249.52</v>
      </c>
      <c r="J352" s="235">
        <v>4</v>
      </c>
      <c r="K352" s="113"/>
    </row>
    <row r="353" spans="1:11" ht="12.75">
      <c r="A353" s="232" t="s">
        <v>454</v>
      </c>
      <c r="B353" s="232" t="s">
        <v>1047</v>
      </c>
      <c r="C353" s="232"/>
      <c r="D353" s="233">
        <v>45113</v>
      </c>
      <c r="E353" s="233"/>
      <c r="F353" s="232" t="s">
        <v>1048</v>
      </c>
      <c r="G353" s="232"/>
      <c r="H353" s="232" t="s">
        <v>1049</v>
      </c>
      <c r="I353" s="234">
        <v>1361.57</v>
      </c>
      <c r="J353" s="235">
        <v>3</v>
      </c>
      <c r="K353" s="113"/>
    </row>
    <row r="354" spans="1:11" ht="12.75">
      <c r="A354" s="232" t="s">
        <v>454</v>
      </c>
      <c r="B354" s="232" t="s">
        <v>1050</v>
      </c>
      <c r="C354" s="232"/>
      <c r="D354" s="233">
        <v>45118</v>
      </c>
      <c r="E354" s="233"/>
      <c r="F354" s="232" t="s">
        <v>1051</v>
      </c>
      <c r="G354" s="232"/>
      <c r="H354" s="232" t="s">
        <v>1052</v>
      </c>
      <c r="I354" s="234">
        <v>346.09</v>
      </c>
      <c r="J354" s="235">
        <v>3</v>
      </c>
      <c r="K354" s="113"/>
    </row>
    <row r="355" spans="1:11" ht="12.75">
      <c r="A355" s="232" t="s">
        <v>454</v>
      </c>
      <c r="B355" s="232" t="s">
        <v>1053</v>
      </c>
      <c r="C355" s="232"/>
      <c r="D355" s="233">
        <v>45118</v>
      </c>
      <c r="E355" s="233"/>
      <c r="F355" s="232" t="s">
        <v>1054</v>
      </c>
      <c r="G355" s="232"/>
      <c r="H355" s="232" t="s">
        <v>1055</v>
      </c>
      <c r="I355" s="234">
        <v>219.35</v>
      </c>
      <c r="J355" s="235">
        <v>3</v>
      </c>
      <c r="K355" s="113"/>
    </row>
    <row r="356" spans="1:11" ht="12.75">
      <c r="A356" s="232" t="s">
        <v>454</v>
      </c>
      <c r="B356" s="232" t="s">
        <v>1056</v>
      </c>
      <c r="C356" s="232"/>
      <c r="D356" s="233">
        <v>45119</v>
      </c>
      <c r="E356" s="233"/>
      <c r="F356" s="232" t="s">
        <v>1057</v>
      </c>
      <c r="G356" s="232"/>
      <c r="H356" s="232" t="s">
        <v>1058</v>
      </c>
      <c r="I356" s="234">
        <v>1164.63</v>
      </c>
      <c r="J356" s="235">
        <v>3</v>
      </c>
      <c r="K356" s="113"/>
    </row>
    <row r="357" spans="1:11" ht="20.25">
      <c r="A357" s="232" t="s">
        <v>454</v>
      </c>
      <c r="B357" s="232" t="s">
        <v>1059</v>
      </c>
      <c r="C357" s="232"/>
      <c r="D357" s="233">
        <v>45124</v>
      </c>
      <c r="E357" s="233"/>
      <c r="F357" s="232" t="s">
        <v>1060</v>
      </c>
      <c r="G357" s="232"/>
      <c r="H357" s="232" t="s">
        <v>536</v>
      </c>
      <c r="I357" s="234">
        <v>300</v>
      </c>
      <c r="J357" s="235">
        <v>3</v>
      </c>
      <c r="K357" s="113"/>
    </row>
    <row r="358" spans="1:11" ht="12.75">
      <c r="A358" s="232" t="s">
        <v>454</v>
      </c>
      <c r="B358" s="232" t="s">
        <v>1061</v>
      </c>
      <c r="C358" s="232"/>
      <c r="D358" s="233">
        <v>45124</v>
      </c>
      <c r="E358" s="233"/>
      <c r="F358" s="232" t="s">
        <v>1062</v>
      </c>
      <c r="G358" s="232"/>
      <c r="H358" s="232" t="s">
        <v>539</v>
      </c>
      <c r="I358" s="234">
        <v>300</v>
      </c>
      <c r="J358" s="235">
        <v>3</v>
      </c>
      <c r="K358" s="113"/>
    </row>
    <row r="359" spans="1:11" ht="20.25">
      <c r="A359" s="232" t="s">
        <v>454</v>
      </c>
      <c r="B359" s="232" t="s">
        <v>1063</v>
      </c>
      <c r="C359" s="232"/>
      <c r="D359" s="233">
        <v>45126</v>
      </c>
      <c r="E359" s="233"/>
      <c r="F359" s="232" t="s">
        <v>1064</v>
      </c>
      <c r="G359" s="232"/>
      <c r="H359" s="232" t="s">
        <v>544</v>
      </c>
      <c r="I359" s="234">
        <v>161.21</v>
      </c>
      <c r="J359" s="235">
        <v>3</v>
      </c>
      <c r="K359" s="113"/>
    </row>
    <row r="360" spans="1:11" ht="12.75">
      <c r="A360" s="232" t="s">
        <v>454</v>
      </c>
      <c r="B360" s="232" t="s">
        <v>1065</v>
      </c>
      <c r="C360" s="232"/>
      <c r="D360" s="233">
        <v>45126</v>
      </c>
      <c r="E360" s="233"/>
      <c r="F360" s="232" t="s">
        <v>1066</v>
      </c>
      <c r="G360" s="232"/>
      <c r="H360" s="232" t="s">
        <v>544</v>
      </c>
      <c r="I360" s="234">
        <v>23</v>
      </c>
      <c r="J360" s="235">
        <v>3</v>
      </c>
      <c r="K360" s="113"/>
    </row>
    <row r="361" spans="1:11" ht="20.25">
      <c r="A361" s="232" t="s">
        <v>454</v>
      </c>
      <c r="B361" s="232" t="s">
        <v>1067</v>
      </c>
      <c r="C361" s="232" t="s">
        <v>1068</v>
      </c>
      <c r="D361" s="233">
        <v>45127</v>
      </c>
      <c r="E361" s="233"/>
      <c r="F361" s="232" t="s">
        <v>1069</v>
      </c>
      <c r="G361" s="232"/>
      <c r="H361" s="232" t="s">
        <v>491</v>
      </c>
      <c r="I361" s="234">
        <v>870</v>
      </c>
      <c r="J361" s="235">
        <v>2</v>
      </c>
      <c r="K361" s="113"/>
    </row>
    <row r="362" spans="1:11" ht="20.25">
      <c r="A362" s="232" t="s">
        <v>454</v>
      </c>
      <c r="B362" s="232" t="s">
        <v>1070</v>
      </c>
      <c r="C362" s="232"/>
      <c r="D362" s="233">
        <v>45133</v>
      </c>
      <c r="E362" s="233"/>
      <c r="F362" s="232" t="s">
        <v>1064</v>
      </c>
      <c r="G362" s="232"/>
      <c r="H362" s="232" t="s">
        <v>628</v>
      </c>
      <c r="I362" s="234">
        <v>31.13</v>
      </c>
      <c r="J362" s="235">
        <v>3</v>
      </c>
      <c r="K362" s="113"/>
    </row>
    <row r="363" spans="1:11" ht="12.75">
      <c r="A363" s="232" t="s">
        <v>454</v>
      </c>
      <c r="B363" s="232" t="s">
        <v>1071</v>
      </c>
      <c r="C363" s="232"/>
      <c r="D363" s="233">
        <v>45133</v>
      </c>
      <c r="E363" s="233"/>
      <c r="F363" s="232" t="s">
        <v>1072</v>
      </c>
      <c r="G363" s="232"/>
      <c r="H363" s="232" t="s">
        <v>468</v>
      </c>
      <c r="I363" s="234">
        <v>68</v>
      </c>
      <c r="J363" s="235">
        <v>3</v>
      </c>
      <c r="K363" s="113"/>
    </row>
    <row r="364" spans="1:11" ht="20.25">
      <c r="A364" s="232" t="s">
        <v>454</v>
      </c>
      <c r="B364" s="232" t="s">
        <v>1073</v>
      </c>
      <c r="C364" s="232"/>
      <c r="D364" s="233">
        <v>45133</v>
      </c>
      <c r="E364" s="233"/>
      <c r="F364" s="232" t="s">
        <v>1074</v>
      </c>
      <c r="G364" s="232"/>
      <c r="H364" s="232" t="s">
        <v>544</v>
      </c>
      <c r="I364" s="234">
        <v>315.7</v>
      </c>
      <c r="J364" s="235">
        <v>3</v>
      </c>
      <c r="K364" s="113"/>
    </row>
    <row r="365" spans="1:11" ht="20.25">
      <c r="A365" s="232" t="s">
        <v>454</v>
      </c>
      <c r="B365" s="232" t="s">
        <v>1075</v>
      </c>
      <c r="C365" s="232"/>
      <c r="D365" s="233">
        <v>45134</v>
      </c>
      <c r="E365" s="233"/>
      <c r="F365" s="232" t="s">
        <v>1076</v>
      </c>
      <c r="G365" s="232"/>
      <c r="H365" s="232" t="s">
        <v>547</v>
      </c>
      <c r="I365" s="234">
        <v>82.93</v>
      </c>
      <c r="J365" s="235">
        <v>3</v>
      </c>
      <c r="K365" s="113"/>
    </row>
    <row r="366" spans="1:11" ht="12.75">
      <c r="A366" s="232" t="s">
        <v>454</v>
      </c>
      <c r="B366" s="232" t="s">
        <v>1077</v>
      </c>
      <c r="C366" s="232"/>
      <c r="D366" s="233">
        <v>45134</v>
      </c>
      <c r="E366" s="233"/>
      <c r="F366" s="232" t="s">
        <v>1078</v>
      </c>
      <c r="G366" s="232"/>
      <c r="H366" s="232" t="s">
        <v>468</v>
      </c>
      <c r="I366" s="234">
        <v>800</v>
      </c>
      <c r="J366" s="235">
        <v>3</v>
      </c>
      <c r="K366" s="113"/>
    </row>
    <row r="367" spans="1:11" ht="12.75">
      <c r="A367" s="232" t="s">
        <v>454</v>
      </c>
      <c r="B367" s="232" t="s">
        <v>1077</v>
      </c>
      <c r="C367" s="232"/>
      <c r="D367" s="233">
        <v>45134</v>
      </c>
      <c r="E367" s="233"/>
      <c r="F367" s="232" t="s">
        <v>1079</v>
      </c>
      <c r="G367" s="232"/>
      <c r="H367" s="232" t="s">
        <v>468</v>
      </c>
      <c r="I367" s="234">
        <v>800</v>
      </c>
      <c r="J367" s="235">
        <v>3</v>
      </c>
      <c r="K367" s="113"/>
    </row>
    <row r="368" spans="1:11" ht="12.75">
      <c r="A368" s="232" t="s">
        <v>454</v>
      </c>
      <c r="B368" s="232" t="s">
        <v>1080</v>
      </c>
      <c r="C368" s="232"/>
      <c r="D368" s="233">
        <v>45134</v>
      </c>
      <c r="E368" s="233"/>
      <c r="F368" s="232" t="s">
        <v>475</v>
      </c>
      <c r="G368" s="232"/>
      <c r="H368" s="232" t="s">
        <v>476</v>
      </c>
      <c r="I368" s="234">
        <v>15</v>
      </c>
      <c r="J368" s="235">
        <v>4</v>
      </c>
      <c r="K368" s="113"/>
    </row>
    <row r="369" spans="1:11" ht="20.25">
      <c r="A369" s="232" t="s">
        <v>454</v>
      </c>
      <c r="B369" s="232" t="s">
        <v>1081</v>
      </c>
      <c r="C369" s="232"/>
      <c r="D369" s="233">
        <v>45138</v>
      </c>
      <c r="E369" s="233"/>
      <c r="F369" s="232" t="s">
        <v>1082</v>
      </c>
      <c r="G369" s="232"/>
      <c r="H369" s="232" t="s">
        <v>518</v>
      </c>
      <c r="I369" s="234">
        <v>30.38</v>
      </c>
      <c r="J369" s="235">
        <v>3</v>
      </c>
      <c r="K369" s="113"/>
    </row>
    <row r="370" spans="1:11" ht="20.25">
      <c r="A370" s="232" t="s">
        <v>454</v>
      </c>
      <c r="B370" s="232" t="s">
        <v>1083</v>
      </c>
      <c r="C370" s="232" t="s">
        <v>1084</v>
      </c>
      <c r="D370" s="233">
        <v>45138</v>
      </c>
      <c r="E370" s="233"/>
      <c r="F370" s="232" t="s">
        <v>1085</v>
      </c>
      <c r="G370" s="232"/>
      <c r="H370" s="232" t="s">
        <v>491</v>
      </c>
      <c r="I370" s="234">
        <v>400</v>
      </c>
      <c r="J370" s="235">
        <v>3</v>
      </c>
      <c r="K370" s="113"/>
    </row>
    <row r="371" spans="1:11" ht="12.75">
      <c r="A371" s="232" t="s">
        <v>454</v>
      </c>
      <c r="B371" s="232" t="s">
        <v>1086</v>
      </c>
      <c r="C371" s="232"/>
      <c r="D371" s="233">
        <v>45138</v>
      </c>
      <c r="E371" s="233"/>
      <c r="F371" s="232" t="s">
        <v>700</v>
      </c>
      <c r="G371" s="232"/>
      <c r="H371" s="232" t="s">
        <v>476</v>
      </c>
      <c r="I371" s="234">
        <v>6.9</v>
      </c>
      <c r="J371" s="235">
        <v>4</v>
      </c>
      <c r="K371" s="113"/>
    </row>
    <row r="372" spans="1:11" ht="20.25">
      <c r="A372" s="232" t="s">
        <v>454</v>
      </c>
      <c r="B372" s="232" t="s">
        <v>1087</v>
      </c>
      <c r="C372" s="232"/>
      <c r="D372" s="233">
        <v>45139</v>
      </c>
      <c r="E372" s="233"/>
      <c r="F372" s="232" t="s">
        <v>1088</v>
      </c>
      <c r="G372" s="232"/>
      <c r="H372" s="232" t="s">
        <v>1052</v>
      </c>
      <c r="I372" s="234">
        <v>2029.62</v>
      </c>
      <c r="J372" s="235">
        <v>2</v>
      </c>
      <c r="K372" s="113"/>
    </row>
    <row r="373" spans="1:11" ht="12.75">
      <c r="A373" s="232" t="s">
        <v>454</v>
      </c>
      <c r="B373" s="232" t="s">
        <v>1089</v>
      </c>
      <c r="C373" s="232"/>
      <c r="D373" s="233">
        <v>45139</v>
      </c>
      <c r="E373" s="233"/>
      <c r="F373" s="232" t="s">
        <v>930</v>
      </c>
      <c r="G373" s="232"/>
      <c r="H373" s="232" t="s">
        <v>476</v>
      </c>
      <c r="I373" s="234">
        <v>1</v>
      </c>
      <c r="J373" s="235">
        <v>4</v>
      </c>
      <c r="K373" s="113"/>
    </row>
    <row r="374" spans="1:11" ht="12.75">
      <c r="A374" s="232" t="s">
        <v>454</v>
      </c>
      <c r="B374" s="232" t="s">
        <v>1090</v>
      </c>
      <c r="C374" s="232"/>
      <c r="D374" s="233">
        <v>45139</v>
      </c>
      <c r="E374" s="233"/>
      <c r="F374" s="232" t="s">
        <v>932</v>
      </c>
      <c r="G374" s="232"/>
      <c r="H374" s="232" t="s">
        <v>476</v>
      </c>
      <c r="I374" s="234">
        <v>2</v>
      </c>
      <c r="J374" s="235">
        <v>4</v>
      </c>
      <c r="K374" s="113"/>
    </row>
    <row r="375" spans="1:11" ht="12.75">
      <c r="A375" s="232" t="s">
        <v>454</v>
      </c>
      <c r="B375" s="232" t="s">
        <v>1091</v>
      </c>
      <c r="C375" s="232"/>
      <c r="D375" s="233">
        <v>45141</v>
      </c>
      <c r="E375" s="233"/>
      <c r="F375" s="232" t="s">
        <v>1092</v>
      </c>
      <c r="G375" s="232"/>
      <c r="H375" s="232" t="s">
        <v>1093</v>
      </c>
      <c r="I375" s="234">
        <v>918</v>
      </c>
      <c r="J375" s="235">
        <v>3</v>
      </c>
      <c r="K375" s="113"/>
    </row>
    <row r="376" spans="1:11" ht="20.25">
      <c r="A376" s="232" t="s">
        <v>454</v>
      </c>
      <c r="B376" s="232" t="s">
        <v>1094</v>
      </c>
      <c r="C376" s="232"/>
      <c r="D376" s="233">
        <v>45141</v>
      </c>
      <c r="E376" s="233"/>
      <c r="F376" s="232" t="s">
        <v>1095</v>
      </c>
      <c r="G376" s="232"/>
      <c r="H376" s="232" t="s">
        <v>819</v>
      </c>
      <c r="I376" s="234">
        <v>2974.72</v>
      </c>
      <c r="J376" s="235">
        <v>4</v>
      </c>
      <c r="K376" s="113"/>
    </row>
    <row r="377" spans="1:11" ht="12.75">
      <c r="A377" s="232" t="s">
        <v>454</v>
      </c>
      <c r="B377" s="232" t="s">
        <v>1094</v>
      </c>
      <c r="C377" s="232"/>
      <c r="D377" s="233">
        <v>45141</v>
      </c>
      <c r="E377" s="233"/>
      <c r="F377" s="232" t="s">
        <v>1096</v>
      </c>
      <c r="G377" s="232"/>
      <c r="H377" s="232" t="s">
        <v>567</v>
      </c>
      <c r="I377" s="234">
        <v>574.91</v>
      </c>
      <c r="J377" s="235">
        <v>3</v>
      </c>
      <c r="K377" s="113"/>
    </row>
    <row r="378" spans="1:11" ht="12.75">
      <c r="A378" s="232" t="s">
        <v>454</v>
      </c>
      <c r="B378" s="232" t="s">
        <v>1097</v>
      </c>
      <c r="C378" s="232" t="s">
        <v>1098</v>
      </c>
      <c r="D378" s="233">
        <v>45141</v>
      </c>
      <c r="E378" s="233"/>
      <c r="F378" s="232" t="s">
        <v>486</v>
      </c>
      <c r="G378" s="232" t="s">
        <v>3091</v>
      </c>
      <c r="H378" s="232" t="s">
        <v>487</v>
      </c>
      <c r="I378" s="234">
        <v>183.76</v>
      </c>
      <c r="J378" s="235">
        <v>4</v>
      </c>
      <c r="K378" s="113"/>
    </row>
    <row r="379" spans="1:11" ht="20.25">
      <c r="A379" s="232" t="s">
        <v>454</v>
      </c>
      <c r="B379" s="232" t="s">
        <v>1099</v>
      </c>
      <c r="C379" s="232"/>
      <c r="D379" s="233">
        <v>45142</v>
      </c>
      <c r="E379" s="233"/>
      <c r="F379" s="232" t="s">
        <v>1100</v>
      </c>
      <c r="G379" s="232"/>
      <c r="H379" s="232" t="s">
        <v>1101</v>
      </c>
      <c r="I379" s="234">
        <v>37.73</v>
      </c>
      <c r="J379" s="235">
        <v>2</v>
      </c>
      <c r="K379" s="113"/>
    </row>
    <row r="380" spans="1:11" ht="20.25">
      <c r="A380" s="232" t="s">
        <v>454</v>
      </c>
      <c r="B380" s="232" t="s">
        <v>1102</v>
      </c>
      <c r="C380" s="232"/>
      <c r="D380" s="233">
        <v>45142</v>
      </c>
      <c r="E380" s="233"/>
      <c r="F380" s="232" t="s">
        <v>1100</v>
      </c>
      <c r="G380" s="232"/>
      <c r="H380" s="232" t="s">
        <v>1103</v>
      </c>
      <c r="I380" s="234">
        <v>84.59</v>
      </c>
      <c r="J380" s="235">
        <v>2</v>
      </c>
      <c r="K380" s="113"/>
    </row>
    <row r="381" spans="1:11" ht="20.25">
      <c r="A381" s="232" t="s">
        <v>454</v>
      </c>
      <c r="B381" s="232" t="s">
        <v>1104</v>
      </c>
      <c r="C381" s="232" t="s">
        <v>1105</v>
      </c>
      <c r="D381" s="233">
        <v>45142</v>
      </c>
      <c r="E381" s="233"/>
      <c r="F381" s="232" t="s">
        <v>1106</v>
      </c>
      <c r="G381" s="232"/>
      <c r="H381" s="232" t="s">
        <v>1107</v>
      </c>
      <c r="I381" s="234">
        <v>3411.5</v>
      </c>
      <c r="J381" s="235">
        <v>3</v>
      </c>
      <c r="K381" s="113"/>
    </row>
    <row r="382" spans="1:11" ht="20.25">
      <c r="A382" s="232" t="s">
        <v>454</v>
      </c>
      <c r="B382" s="232" t="s">
        <v>1108</v>
      </c>
      <c r="C382" s="232"/>
      <c r="D382" s="233">
        <v>45142</v>
      </c>
      <c r="E382" s="233"/>
      <c r="F382" s="232" t="s">
        <v>1109</v>
      </c>
      <c r="G382" s="232"/>
      <c r="H382" s="232" t="s">
        <v>544</v>
      </c>
      <c r="I382" s="234">
        <v>631.6</v>
      </c>
      <c r="J382" s="235">
        <v>3</v>
      </c>
      <c r="K382" s="113"/>
    </row>
    <row r="383" spans="1:11" ht="12.75">
      <c r="A383" s="232" t="s">
        <v>454</v>
      </c>
      <c r="B383" s="232" t="s">
        <v>1110</v>
      </c>
      <c r="C383" s="232" t="s">
        <v>1111</v>
      </c>
      <c r="D383" s="233">
        <v>45142</v>
      </c>
      <c r="E383" s="233"/>
      <c r="F383" s="232" t="s">
        <v>1112</v>
      </c>
      <c r="G383" s="232" t="s">
        <v>3093</v>
      </c>
      <c r="H383" s="232" t="s">
        <v>556</v>
      </c>
      <c r="I383" s="234">
        <v>576</v>
      </c>
      <c r="J383" s="235">
        <v>2</v>
      </c>
      <c r="K383" s="113"/>
    </row>
    <row r="384" spans="1:11" ht="12.75">
      <c r="A384" s="232" t="s">
        <v>454</v>
      </c>
      <c r="B384" s="232" t="s">
        <v>1113</v>
      </c>
      <c r="C384" s="232"/>
      <c r="D384" s="233">
        <v>45142</v>
      </c>
      <c r="E384" s="233"/>
      <c r="F384" s="232" t="s">
        <v>672</v>
      </c>
      <c r="G384" s="232"/>
      <c r="H384" s="232" t="s">
        <v>628</v>
      </c>
      <c r="I384" s="234">
        <v>50</v>
      </c>
      <c r="J384" s="235">
        <v>3</v>
      </c>
      <c r="K384" s="113"/>
    </row>
    <row r="385" spans="1:11" ht="12.75">
      <c r="A385" s="232" t="s">
        <v>454</v>
      </c>
      <c r="B385" s="232" t="s">
        <v>1114</v>
      </c>
      <c r="C385" s="232"/>
      <c r="D385" s="233">
        <v>45142</v>
      </c>
      <c r="E385" s="233"/>
      <c r="F385" s="232" t="s">
        <v>1115</v>
      </c>
      <c r="G385" s="232"/>
      <c r="H385" s="232" t="s">
        <v>1116</v>
      </c>
      <c r="I385" s="234">
        <v>-77.93</v>
      </c>
      <c r="J385" s="235">
        <v>4</v>
      </c>
      <c r="K385" s="113"/>
    </row>
    <row r="386" spans="1:11" ht="20.25">
      <c r="A386" s="232" t="s">
        <v>454</v>
      </c>
      <c r="B386" s="232" t="s">
        <v>1117</v>
      </c>
      <c r="C386" s="232"/>
      <c r="D386" s="233">
        <v>45145</v>
      </c>
      <c r="E386" s="233"/>
      <c r="F386" s="232" t="s">
        <v>1100</v>
      </c>
      <c r="G386" s="232"/>
      <c r="H386" s="232" t="s">
        <v>1101</v>
      </c>
      <c r="I386" s="234">
        <v>51.83</v>
      </c>
      <c r="J386" s="235">
        <v>2</v>
      </c>
      <c r="K386" s="113"/>
    </row>
    <row r="387" spans="1:11" ht="20.25">
      <c r="A387" s="232" t="s">
        <v>454</v>
      </c>
      <c r="B387" s="232" t="s">
        <v>1118</v>
      </c>
      <c r="C387" s="232"/>
      <c r="D387" s="233">
        <v>45145</v>
      </c>
      <c r="E387" s="233"/>
      <c r="F387" s="232" t="s">
        <v>1119</v>
      </c>
      <c r="G387" s="232"/>
      <c r="H387" s="232" t="s">
        <v>1120</v>
      </c>
      <c r="I387" s="234">
        <v>130</v>
      </c>
      <c r="J387" s="235">
        <v>2</v>
      </c>
      <c r="K387" s="113"/>
    </row>
    <row r="388" spans="1:11" ht="20.25">
      <c r="A388" s="232" t="s">
        <v>454</v>
      </c>
      <c r="B388" s="232" t="s">
        <v>1121</v>
      </c>
      <c r="C388" s="232"/>
      <c r="D388" s="233">
        <v>45145</v>
      </c>
      <c r="E388" s="233"/>
      <c r="F388" s="232" t="s">
        <v>1122</v>
      </c>
      <c r="G388" s="232"/>
      <c r="H388" s="232" t="s">
        <v>1123</v>
      </c>
      <c r="I388" s="234">
        <v>338.53</v>
      </c>
      <c r="J388" s="235">
        <v>3</v>
      </c>
      <c r="K388" s="113"/>
    </row>
    <row r="389" spans="1:11" ht="20.25">
      <c r="A389" s="232" t="s">
        <v>454</v>
      </c>
      <c r="B389" s="232" t="s">
        <v>1124</v>
      </c>
      <c r="C389" s="232"/>
      <c r="D389" s="233">
        <v>45146</v>
      </c>
      <c r="E389" s="233"/>
      <c r="F389" s="232" t="s">
        <v>1125</v>
      </c>
      <c r="G389" s="232"/>
      <c r="H389" s="232" t="s">
        <v>1126</v>
      </c>
      <c r="I389" s="234">
        <v>850.54</v>
      </c>
      <c r="J389" s="235">
        <v>3</v>
      </c>
      <c r="K389" s="113"/>
    </row>
    <row r="390" spans="1:11" ht="20.25">
      <c r="A390" s="232" t="s">
        <v>454</v>
      </c>
      <c r="B390" s="232" t="s">
        <v>1127</v>
      </c>
      <c r="C390" s="232" t="s">
        <v>1128</v>
      </c>
      <c r="D390" s="233">
        <v>45146</v>
      </c>
      <c r="E390" s="233"/>
      <c r="F390" s="232" t="s">
        <v>1129</v>
      </c>
      <c r="G390" s="232"/>
      <c r="H390" s="232" t="s">
        <v>491</v>
      </c>
      <c r="I390" s="234">
        <v>390</v>
      </c>
      <c r="J390" s="235">
        <v>3</v>
      </c>
      <c r="K390" s="113"/>
    </row>
    <row r="391" spans="1:11" ht="20.25">
      <c r="A391" s="232" t="s">
        <v>454</v>
      </c>
      <c r="B391" s="232" t="s">
        <v>1130</v>
      </c>
      <c r="C391" s="232" t="s">
        <v>1131</v>
      </c>
      <c r="D391" s="233">
        <v>45146</v>
      </c>
      <c r="E391" s="233"/>
      <c r="F391" s="232" t="s">
        <v>1132</v>
      </c>
      <c r="G391" s="232"/>
      <c r="H391" s="232" t="s">
        <v>491</v>
      </c>
      <c r="I391" s="234">
        <v>240</v>
      </c>
      <c r="J391" s="235">
        <v>3</v>
      </c>
      <c r="K391" s="113"/>
    </row>
    <row r="392" spans="1:11" ht="12.75">
      <c r="A392" s="232" t="s">
        <v>454</v>
      </c>
      <c r="B392" s="232" t="s">
        <v>1133</v>
      </c>
      <c r="C392" s="232" t="s">
        <v>1134</v>
      </c>
      <c r="D392" s="233">
        <v>45146</v>
      </c>
      <c r="E392" s="233"/>
      <c r="F392" s="232" t="s">
        <v>1135</v>
      </c>
      <c r="G392" s="232" t="s">
        <v>3090</v>
      </c>
      <c r="H392" s="232" t="s">
        <v>473</v>
      </c>
      <c r="I392" s="234">
        <v>100</v>
      </c>
      <c r="J392" s="235">
        <v>3</v>
      </c>
      <c r="K392" s="113"/>
    </row>
    <row r="393" spans="1:11" ht="12.75">
      <c r="A393" s="232" t="s">
        <v>454</v>
      </c>
      <c r="B393" s="232" t="s">
        <v>1136</v>
      </c>
      <c r="C393" s="232"/>
      <c r="D393" s="233">
        <v>45149</v>
      </c>
      <c r="E393" s="233"/>
      <c r="F393" s="232" t="s">
        <v>1137</v>
      </c>
      <c r="G393" s="232"/>
      <c r="H393" s="232" t="s">
        <v>1138</v>
      </c>
      <c r="I393" s="234">
        <v>18</v>
      </c>
      <c r="J393" s="235">
        <v>2</v>
      </c>
      <c r="K393" s="113"/>
    </row>
    <row r="394" spans="1:11" ht="20.25">
      <c r="A394" s="232" t="s">
        <v>454</v>
      </c>
      <c r="B394" s="232" t="s">
        <v>1139</v>
      </c>
      <c r="C394" s="232"/>
      <c r="D394" s="233">
        <v>45149</v>
      </c>
      <c r="E394" s="233"/>
      <c r="F394" s="232" t="s">
        <v>1140</v>
      </c>
      <c r="G394" s="232"/>
      <c r="H394" s="232" t="s">
        <v>1123</v>
      </c>
      <c r="I394" s="234">
        <v>1666.43</v>
      </c>
      <c r="J394" s="235">
        <v>3</v>
      </c>
      <c r="K394" s="113"/>
    </row>
    <row r="395" spans="1:11" ht="20.25">
      <c r="A395" s="232" t="s">
        <v>454</v>
      </c>
      <c r="B395" s="232" t="s">
        <v>1141</v>
      </c>
      <c r="C395" s="232"/>
      <c r="D395" s="233">
        <v>45149</v>
      </c>
      <c r="E395" s="233"/>
      <c r="F395" s="232" t="s">
        <v>1088</v>
      </c>
      <c r="G395" s="232"/>
      <c r="H395" s="232" t="s">
        <v>1120</v>
      </c>
      <c r="I395" s="234">
        <v>110</v>
      </c>
      <c r="J395" s="235">
        <v>2</v>
      </c>
      <c r="K395" s="113"/>
    </row>
    <row r="396" spans="1:11" ht="20.25">
      <c r="A396" s="232" t="s">
        <v>454</v>
      </c>
      <c r="B396" s="232" t="s">
        <v>1142</v>
      </c>
      <c r="C396" s="232"/>
      <c r="D396" s="233">
        <v>45149</v>
      </c>
      <c r="E396" s="233"/>
      <c r="F396" s="232" t="s">
        <v>1088</v>
      </c>
      <c r="G396" s="232"/>
      <c r="H396" s="232" t="s">
        <v>1120</v>
      </c>
      <c r="I396" s="234">
        <v>50.25</v>
      </c>
      <c r="J396" s="235">
        <v>2</v>
      </c>
      <c r="K396" s="113"/>
    </row>
    <row r="397" spans="1:11" ht="20.25">
      <c r="A397" s="232" t="s">
        <v>454</v>
      </c>
      <c r="B397" s="232" t="s">
        <v>1143</v>
      </c>
      <c r="C397" s="232"/>
      <c r="D397" s="233">
        <v>45152</v>
      </c>
      <c r="E397" s="233"/>
      <c r="F397" s="232" t="s">
        <v>1100</v>
      </c>
      <c r="G397" s="232"/>
      <c r="H397" s="232" t="s">
        <v>1144</v>
      </c>
      <c r="I397" s="234">
        <v>76.28</v>
      </c>
      <c r="J397" s="235">
        <v>2</v>
      </c>
      <c r="K397" s="113"/>
    </row>
    <row r="398" spans="1:11" ht="20.25">
      <c r="A398" s="232" t="s">
        <v>454</v>
      </c>
      <c r="B398" s="232" t="s">
        <v>1145</v>
      </c>
      <c r="C398" s="232"/>
      <c r="D398" s="233">
        <v>45152</v>
      </c>
      <c r="E398" s="233"/>
      <c r="F398" s="232" t="s">
        <v>1100</v>
      </c>
      <c r="G398" s="232"/>
      <c r="H398" s="232" t="s">
        <v>1146</v>
      </c>
      <c r="I398" s="234">
        <v>23.07</v>
      </c>
      <c r="J398" s="235">
        <v>2</v>
      </c>
      <c r="K398" s="113"/>
    </row>
    <row r="399" spans="1:11" ht="20.25">
      <c r="A399" s="232" t="s">
        <v>454</v>
      </c>
      <c r="B399" s="232" t="s">
        <v>1147</v>
      </c>
      <c r="C399" s="232"/>
      <c r="D399" s="233">
        <v>45156</v>
      </c>
      <c r="E399" s="233"/>
      <c r="F399" s="232" t="s">
        <v>1100</v>
      </c>
      <c r="G399" s="232"/>
      <c r="H399" s="232" t="s">
        <v>518</v>
      </c>
      <c r="I399" s="234">
        <v>100.82</v>
      </c>
      <c r="J399" s="235">
        <v>2</v>
      </c>
      <c r="K399" s="113"/>
    </row>
    <row r="400" spans="1:11" ht="20.25">
      <c r="A400" s="232" t="s">
        <v>454</v>
      </c>
      <c r="B400" s="232" t="s">
        <v>1148</v>
      </c>
      <c r="C400" s="232"/>
      <c r="D400" s="233">
        <v>45156</v>
      </c>
      <c r="E400" s="233"/>
      <c r="F400" s="232" t="s">
        <v>1115</v>
      </c>
      <c r="G400" s="232"/>
      <c r="H400" s="232" t="s">
        <v>1149</v>
      </c>
      <c r="I400" s="234">
        <v>-75.55</v>
      </c>
      <c r="J400" s="235">
        <v>4</v>
      </c>
      <c r="K400" s="113"/>
    </row>
    <row r="401" spans="1:11" ht="12.75">
      <c r="A401" s="232" t="s">
        <v>454</v>
      </c>
      <c r="B401" s="232" t="s">
        <v>1150</v>
      </c>
      <c r="C401" s="232"/>
      <c r="D401" s="233">
        <v>45159</v>
      </c>
      <c r="E401" s="233"/>
      <c r="F401" s="232" t="s">
        <v>1151</v>
      </c>
      <c r="G401" s="232"/>
      <c r="H401" s="232" t="s">
        <v>1152</v>
      </c>
      <c r="I401" s="234">
        <v>95</v>
      </c>
      <c r="J401" s="235">
        <v>2</v>
      </c>
      <c r="K401" s="113"/>
    </row>
    <row r="402" spans="1:11" ht="12.75">
      <c r="A402" s="232" t="s">
        <v>454</v>
      </c>
      <c r="B402" s="232" t="s">
        <v>1153</v>
      </c>
      <c r="C402" s="232" t="s">
        <v>1154</v>
      </c>
      <c r="D402" s="233">
        <v>45159</v>
      </c>
      <c r="E402" s="233"/>
      <c r="F402" s="232" t="s">
        <v>1155</v>
      </c>
      <c r="G402" s="232" t="s">
        <v>3093</v>
      </c>
      <c r="H402" s="232" t="s">
        <v>556</v>
      </c>
      <c r="I402" s="234">
        <v>960</v>
      </c>
      <c r="J402" s="235">
        <v>2</v>
      </c>
      <c r="K402" s="113"/>
    </row>
    <row r="403" spans="1:11" ht="12.75">
      <c r="A403" s="232" t="s">
        <v>454</v>
      </c>
      <c r="B403" s="232" t="s">
        <v>1156</v>
      </c>
      <c r="C403" s="232"/>
      <c r="D403" s="233">
        <v>45159</v>
      </c>
      <c r="E403" s="233"/>
      <c r="F403" s="232" t="s">
        <v>1157</v>
      </c>
      <c r="G403" s="232"/>
      <c r="H403" s="232" t="s">
        <v>1158</v>
      </c>
      <c r="I403" s="234">
        <v>605</v>
      </c>
      <c r="J403" s="235">
        <v>2</v>
      </c>
      <c r="K403" s="113"/>
    </row>
    <row r="404" spans="1:11" ht="20.25">
      <c r="A404" s="232" t="s">
        <v>454</v>
      </c>
      <c r="B404" s="232" t="s">
        <v>1159</v>
      </c>
      <c r="C404" s="232" t="s">
        <v>1160</v>
      </c>
      <c r="D404" s="233">
        <v>45159</v>
      </c>
      <c r="E404" s="233"/>
      <c r="F404" s="232" t="s">
        <v>1161</v>
      </c>
      <c r="G404" s="232" t="s">
        <v>3092</v>
      </c>
      <c r="H404" s="232" t="s">
        <v>498</v>
      </c>
      <c r="I404" s="234">
        <v>690.68</v>
      </c>
      <c r="J404" s="235">
        <v>2</v>
      </c>
      <c r="K404" s="113"/>
    </row>
    <row r="405" spans="1:11" ht="20.25">
      <c r="A405" s="232" t="s">
        <v>454</v>
      </c>
      <c r="B405" s="232" t="s">
        <v>1162</v>
      </c>
      <c r="C405" s="232" t="s">
        <v>1163</v>
      </c>
      <c r="D405" s="233">
        <v>45159</v>
      </c>
      <c r="E405" s="233"/>
      <c r="F405" s="232" t="s">
        <v>1164</v>
      </c>
      <c r="G405" s="232"/>
      <c r="H405" s="232" t="s">
        <v>938</v>
      </c>
      <c r="I405" s="234">
        <v>646</v>
      </c>
      <c r="J405" s="235">
        <v>2</v>
      </c>
      <c r="K405" s="113"/>
    </row>
    <row r="406" spans="1:11" ht="12.75">
      <c r="A406" s="232" t="s">
        <v>454</v>
      </c>
      <c r="B406" s="232" t="s">
        <v>1165</v>
      </c>
      <c r="C406" s="232"/>
      <c r="D406" s="233">
        <v>45159</v>
      </c>
      <c r="E406" s="233"/>
      <c r="F406" s="232" t="s">
        <v>1166</v>
      </c>
      <c r="G406" s="232"/>
      <c r="H406" s="232" t="s">
        <v>1167</v>
      </c>
      <c r="I406" s="234">
        <v>40</v>
      </c>
      <c r="J406" s="235">
        <v>3</v>
      </c>
      <c r="K406" s="113"/>
    </row>
    <row r="407" spans="1:11" ht="12.75">
      <c r="A407" s="232" t="s">
        <v>454</v>
      </c>
      <c r="B407" s="232" t="s">
        <v>1168</v>
      </c>
      <c r="C407" s="232"/>
      <c r="D407" s="233">
        <v>45159</v>
      </c>
      <c r="E407" s="233"/>
      <c r="F407" s="232" t="s">
        <v>1169</v>
      </c>
      <c r="G407" s="232"/>
      <c r="H407" s="232" t="s">
        <v>542</v>
      </c>
      <c r="I407" s="234">
        <v>100</v>
      </c>
      <c r="J407" s="235">
        <v>3</v>
      </c>
      <c r="K407" s="113"/>
    </row>
    <row r="408" spans="1:11" ht="12.75">
      <c r="A408" s="232" t="s">
        <v>454</v>
      </c>
      <c r="B408" s="232" t="s">
        <v>1170</v>
      </c>
      <c r="C408" s="232"/>
      <c r="D408" s="233">
        <v>45159</v>
      </c>
      <c r="E408" s="233"/>
      <c r="F408" s="232" t="s">
        <v>1171</v>
      </c>
      <c r="G408" s="232"/>
      <c r="H408" s="232" t="s">
        <v>468</v>
      </c>
      <c r="I408" s="234">
        <v>196</v>
      </c>
      <c r="J408" s="235">
        <v>3</v>
      </c>
      <c r="K408" s="113"/>
    </row>
    <row r="409" spans="1:11" ht="12.75">
      <c r="A409" s="232" t="s">
        <v>454</v>
      </c>
      <c r="B409" s="232" t="s">
        <v>1172</v>
      </c>
      <c r="C409" s="232"/>
      <c r="D409" s="233">
        <v>45159</v>
      </c>
      <c r="E409" s="233"/>
      <c r="F409" s="232" t="s">
        <v>672</v>
      </c>
      <c r="G409" s="232"/>
      <c r="H409" s="232" t="s">
        <v>542</v>
      </c>
      <c r="I409" s="234">
        <v>50</v>
      </c>
      <c r="J409" s="235">
        <v>3</v>
      </c>
      <c r="K409" s="113"/>
    </row>
    <row r="410" spans="1:11" ht="12.75">
      <c r="A410" s="232" t="s">
        <v>454</v>
      </c>
      <c r="B410" s="232" t="s">
        <v>1173</v>
      </c>
      <c r="C410" s="232"/>
      <c r="D410" s="233">
        <v>45159</v>
      </c>
      <c r="E410" s="233"/>
      <c r="F410" s="232" t="s">
        <v>1174</v>
      </c>
      <c r="G410" s="232"/>
      <c r="H410" s="232" t="s">
        <v>544</v>
      </c>
      <c r="I410" s="234">
        <v>347.56</v>
      </c>
      <c r="J410" s="235">
        <v>3</v>
      </c>
      <c r="K410" s="113"/>
    </row>
    <row r="411" spans="1:11" ht="20.25">
      <c r="A411" s="232" t="s">
        <v>454</v>
      </c>
      <c r="B411" s="232" t="s">
        <v>1175</v>
      </c>
      <c r="C411" s="232"/>
      <c r="D411" s="233">
        <v>45159</v>
      </c>
      <c r="E411" s="233"/>
      <c r="F411" s="232" t="s">
        <v>1176</v>
      </c>
      <c r="G411" s="232"/>
      <c r="H411" s="232" t="s">
        <v>536</v>
      </c>
      <c r="I411" s="234">
        <v>382.91</v>
      </c>
      <c r="J411" s="235">
        <v>3</v>
      </c>
      <c r="K411" s="113"/>
    </row>
    <row r="412" spans="1:11" ht="20.25">
      <c r="A412" s="232" t="s">
        <v>454</v>
      </c>
      <c r="B412" s="232" t="s">
        <v>1177</v>
      </c>
      <c r="C412" s="232"/>
      <c r="D412" s="233">
        <v>45163</v>
      </c>
      <c r="E412" s="233"/>
      <c r="F412" s="232" t="s">
        <v>1178</v>
      </c>
      <c r="G412" s="232"/>
      <c r="H412" s="232" t="s">
        <v>547</v>
      </c>
      <c r="I412" s="234">
        <v>82.97</v>
      </c>
      <c r="J412" s="235">
        <v>3</v>
      </c>
      <c r="K412" s="113"/>
    </row>
    <row r="413" spans="1:11" ht="20.25">
      <c r="A413" s="232" t="s">
        <v>454</v>
      </c>
      <c r="B413" s="232" t="s">
        <v>1179</v>
      </c>
      <c r="C413" s="232" t="s">
        <v>1180</v>
      </c>
      <c r="D413" s="233">
        <v>45163</v>
      </c>
      <c r="E413" s="233"/>
      <c r="F413" s="232" t="s">
        <v>1181</v>
      </c>
      <c r="G413" s="232" t="s">
        <v>3092</v>
      </c>
      <c r="H413" s="232" t="s">
        <v>498</v>
      </c>
      <c r="I413" s="234">
        <v>6529.96</v>
      </c>
      <c r="J413" s="235">
        <v>3</v>
      </c>
      <c r="K413" s="113"/>
    </row>
    <row r="414" spans="1:11" ht="12.75">
      <c r="A414" s="232" t="s">
        <v>454</v>
      </c>
      <c r="B414" s="232" t="s">
        <v>1182</v>
      </c>
      <c r="C414" s="232"/>
      <c r="D414" s="233">
        <v>45163</v>
      </c>
      <c r="E414" s="233"/>
      <c r="F414" s="232" t="s">
        <v>475</v>
      </c>
      <c r="G414" s="232"/>
      <c r="H414" s="232" t="s">
        <v>476</v>
      </c>
      <c r="I414" s="234">
        <v>15</v>
      </c>
      <c r="J414" s="235">
        <v>4</v>
      </c>
      <c r="K414" s="113"/>
    </row>
    <row r="415" spans="1:11" ht="20.25">
      <c r="A415" s="232" t="s">
        <v>454</v>
      </c>
      <c r="B415" s="232" t="s">
        <v>1183</v>
      </c>
      <c r="C415" s="232"/>
      <c r="D415" s="233">
        <v>45166</v>
      </c>
      <c r="E415" s="233"/>
      <c r="F415" s="232" t="s">
        <v>1184</v>
      </c>
      <c r="G415" s="232"/>
      <c r="H415" s="232" t="s">
        <v>1185</v>
      </c>
      <c r="I415" s="234">
        <v>19.42</v>
      </c>
      <c r="J415" s="235">
        <v>3</v>
      </c>
      <c r="K415" s="113"/>
    </row>
    <row r="416" spans="1:11" ht="12.75">
      <c r="A416" s="232" t="s">
        <v>454</v>
      </c>
      <c r="B416" s="232" t="s">
        <v>1186</v>
      </c>
      <c r="C416" s="232"/>
      <c r="D416" s="233">
        <v>45166</v>
      </c>
      <c r="E416" s="233"/>
      <c r="F416" s="232" t="s">
        <v>1187</v>
      </c>
      <c r="G416" s="232"/>
      <c r="H416" s="232" t="s">
        <v>468</v>
      </c>
      <c r="I416" s="234">
        <v>800</v>
      </c>
      <c r="J416" s="235">
        <v>2</v>
      </c>
      <c r="K416" s="113"/>
    </row>
    <row r="417" spans="1:11" ht="12.75">
      <c r="A417" s="232" t="s">
        <v>454</v>
      </c>
      <c r="B417" s="232" t="s">
        <v>1186</v>
      </c>
      <c r="C417" s="232"/>
      <c r="D417" s="233">
        <v>45166</v>
      </c>
      <c r="E417" s="233"/>
      <c r="F417" s="232" t="s">
        <v>1188</v>
      </c>
      <c r="G417" s="232"/>
      <c r="H417" s="232" t="s">
        <v>468</v>
      </c>
      <c r="I417" s="234">
        <v>800</v>
      </c>
      <c r="J417" s="235">
        <v>3</v>
      </c>
      <c r="K417" s="113"/>
    </row>
    <row r="418" spans="1:11" ht="20.25">
      <c r="A418" s="232" t="s">
        <v>454</v>
      </c>
      <c r="B418" s="232" t="s">
        <v>1189</v>
      </c>
      <c r="C418" s="232"/>
      <c r="D418" s="233">
        <v>45168</v>
      </c>
      <c r="E418" s="233"/>
      <c r="F418" s="232" t="s">
        <v>1190</v>
      </c>
      <c r="G418" s="232"/>
      <c r="H418" s="232" t="s">
        <v>1191</v>
      </c>
      <c r="I418" s="234">
        <v>868.87</v>
      </c>
      <c r="J418" s="235">
        <v>3</v>
      </c>
      <c r="K418" s="113"/>
    </row>
    <row r="419" spans="1:11" ht="12.75">
      <c r="A419" s="232" t="s">
        <v>454</v>
      </c>
      <c r="B419" s="232" t="s">
        <v>1192</v>
      </c>
      <c r="C419" s="232"/>
      <c r="D419" s="233">
        <v>45168</v>
      </c>
      <c r="E419" s="233"/>
      <c r="F419" s="232" t="s">
        <v>475</v>
      </c>
      <c r="G419" s="232"/>
      <c r="H419" s="232" t="s">
        <v>476</v>
      </c>
      <c r="I419" s="234">
        <v>15</v>
      </c>
      <c r="J419" s="235">
        <v>4</v>
      </c>
      <c r="K419" s="113"/>
    </row>
    <row r="420" spans="1:11" ht="12.75">
      <c r="A420" s="232" t="s">
        <v>454</v>
      </c>
      <c r="B420" s="232" t="s">
        <v>1193</v>
      </c>
      <c r="C420" s="232"/>
      <c r="D420" s="233">
        <v>45168</v>
      </c>
      <c r="E420" s="233"/>
      <c r="F420" s="232" t="s">
        <v>1194</v>
      </c>
      <c r="G420" s="232"/>
      <c r="H420" s="232" t="s">
        <v>476</v>
      </c>
      <c r="I420" s="234">
        <v>10</v>
      </c>
      <c r="J420" s="235">
        <v>4</v>
      </c>
      <c r="K420" s="113"/>
    </row>
    <row r="421" spans="1:11" ht="12.75">
      <c r="A421" s="232" t="s">
        <v>454</v>
      </c>
      <c r="B421" s="232" t="s">
        <v>1195</v>
      </c>
      <c r="C421" s="232"/>
      <c r="D421" s="233">
        <v>45169</v>
      </c>
      <c r="E421" s="233"/>
      <c r="F421" s="232" t="s">
        <v>922</v>
      </c>
      <c r="G421" s="232"/>
      <c r="H421" s="232" t="s">
        <v>476</v>
      </c>
      <c r="I421" s="234">
        <v>6.9</v>
      </c>
      <c r="J421" s="235">
        <v>4</v>
      </c>
      <c r="K421" s="113"/>
    </row>
    <row r="422" spans="1:11" ht="51">
      <c r="A422" s="232" t="s">
        <v>454</v>
      </c>
      <c r="B422" s="232" t="s">
        <v>1196</v>
      </c>
      <c r="C422" s="232"/>
      <c r="D422" s="233">
        <v>45140</v>
      </c>
      <c r="E422" s="233"/>
      <c r="F422" s="232" t="s">
        <v>1197</v>
      </c>
      <c r="G422" s="232"/>
      <c r="H422" s="232" t="s">
        <v>1198</v>
      </c>
      <c r="I422" s="234">
        <v>2186</v>
      </c>
      <c r="J422" s="235">
        <v>2</v>
      </c>
      <c r="K422" s="113"/>
    </row>
    <row r="423" spans="1:11" ht="30">
      <c r="A423" s="232" t="s">
        <v>454</v>
      </c>
      <c r="B423" s="232" t="s">
        <v>1199</v>
      </c>
      <c r="C423" s="232"/>
      <c r="D423" s="233">
        <v>45173</v>
      </c>
      <c r="E423" s="233"/>
      <c r="F423" s="232" t="s">
        <v>3140</v>
      </c>
      <c r="G423" s="232" t="s">
        <v>3112</v>
      </c>
      <c r="H423" s="232" t="s">
        <v>1200</v>
      </c>
      <c r="I423" s="234">
        <v>1007</v>
      </c>
      <c r="J423" s="235">
        <v>1</v>
      </c>
      <c r="K423" s="113"/>
    </row>
    <row r="424" spans="1:11" ht="20.25">
      <c r="A424" s="232" t="s">
        <v>454</v>
      </c>
      <c r="B424" s="232" t="s">
        <v>1201</v>
      </c>
      <c r="C424" s="232"/>
      <c r="D424" s="233">
        <v>45173</v>
      </c>
      <c r="E424" s="233"/>
      <c r="F424" s="232" t="s">
        <v>3137</v>
      </c>
      <c r="G424" s="232" t="s">
        <v>3103</v>
      </c>
      <c r="H424" s="232" t="s">
        <v>1202</v>
      </c>
      <c r="I424" s="234">
        <v>1325</v>
      </c>
      <c r="J424" s="235">
        <v>1</v>
      </c>
      <c r="K424" s="113"/>
    </row>
    <row r="425" spans="1:11" ht="20.25">
      <c r="A425" s="232" t="s">
        <v>454</v>
      </c>
      <c r="B425" s="232" t="s">
        <v>1203</v>
      </c>
      <c r="C425" s="232"/>
      <c r="D425" s="233">
        <v>45173</v>
      </c>
      <c r="E425" s="233"/>
      <c r="F425" s="232" t="s">
        <v>3137</v>
      </c>
      <c r="G425" s="232"/>
      <c r="H425" s="232" t="s">
        <v>1204</v>
      </c>
      <c r="I425" s="234">
        <v>371</v>
      </c>
      <c r="J425" s="235">
        <v>1</v>
      </c>
      <c r="K425" s="113"/>
    </row>
    <row r="426" spans="1:11" ht="20.25">
      <c r="A426" s="232" t="s">
        <v>454</v>
      </c>
      <c r="B426" s="232" t="s">
        <v>1205</v>
      </c>
      <c r="C426" s="232"/>
      <c r="D426" s="233">
        <v>45173</v>
      </c>
      <c r="E426" s="233"/>
      <c r="F426" s="232" t="s">
        <v>3131</v>
      </c>
      <c r="G426" s="232" t="s">
        <v>3106</v>
      </c>
      <c r="H426" s="232" t="s">
        <v>1206</v>
      </c>
      <c r="I426" s="234">
        <v>1749</v>
      </c>
      <c r="J426" s="235">
        <v>1</v>
      </c>
      <c r="K426" s="113"/>
    </row>
    <row r="427" spans="1:11" ht="20.25">
      <c r="A427" s="232" t="s">
        <v>454</v>
      </c>
      <c r="B427" s="232" t="s">
        <v>1207</v>
      </c>
      <c r="C427" s="232"/>
      <c r="D427" s="233">
        <v>45173</v>
      </c>
      <c r="E427" s="233"/>
      <c r="F427" s="232" t="s">
        <v>3137</v>
      </c>
      <c r="G427" s="232"/>
      <c r="H427" s="232" t="s">
        <v>1208</v>
      </c>
      <c r="I427" s="234">
        <v>212</v>
      </c>
      <c r="J427" s="235">
        <v>1</v>
      </c>
      <c r="K427" s="113"/>
    </row>
    <row r="428" spans="1:11" ht="12.75">
      <c r="A428" s="232" t="s">
        <v>454</v>
      </c>
      <c r="B428" s="232" t="s">
        <v>1209</v>
      </c>
      <c r="C428" s="232"/>
      <c r="D428" s="233">
        <v>45173</v>
      </c>
      <c r="E428" s="233"/>
      <c r="F428" s="232" t="s">
        <v>1210</v>
      </c>
      <c r="G428" s="232"/>
      <c r="H428" s="232" t="s">
        <v>649</v>
      </c>
      <c r="I428" s="234">
        <v>170</v>
      </c>
      <c r="J428" s="235">
        <v>3</v>
      </c>
      <c r="K428" s="113"/>
    </row>
    <row r="429" spans="1:11" ht="12.75">
      <c r="A429" s="232" t="s">
        <v>454</v>
      </c>
      <c r="B429" s="232" t="s">
        <v>1211</v>
      </c>
      <c r="C429" s="232"/>
      <c r="D429" s="233">
        <v>45173</v>
      </c>
      <c r="E429" s="233"/>
      <c r="F429" s="232" t="s">
        <v>932</v>
      </c>
      <c r="G429" s="232"/>
      <c r="H429" s="232" t="s">
        <v>476</v>
      </c>
      <c r="I429" s="234">
        <v>2</v>
      </c>
      <c r="J429" s="235">
        <v>4</v>
      </c>
      <c r="K429" s="113"/>
    </row>
    <row r="430" spans="1:11" ht="30">
      <c r="A430" s="232" t="s">
        <v>454</v>
      </c>
      <c r="B430" s="232" t="s">
        <v>1212</v>
      </c>
      <c r="C430" s="232"/>
      <c r="D430" s="233">
        <v>45174</v>
      </c>
      <c r="E430" s="233"/>
      <c r="F430" s="232" t="s">
        <v>3140</v>
      </c>
      <c r="G430" s="232"/>
      <c r="H430" s="232" t="s">
        <v>1213</v>
      </c>
      <c r="I430" s="234">
        <v>1166</v>
      </c>
      <c r="J430" s="235">
        <v>1</v>
      </c>
      <c r="K430" s="113"/>
    </row>
    <row r="431" spans="1:11" ht="20.25">
      <c r="A431" s="232" t="s">
        <v>454</v>
      </c>
      <c r="B431" s="232" t="s">
        <v>1214</v>
      </c>
      <c r="C431" s="232"/>
      <c r="D431" s="233">
        <v>45174</v>
      </c>
      <c r="E431" s="233"/>
      <c r="F431" s="232" t="s">
        <v>1215</v>
      </c>
      <c r="G431" s="232"/>
      <c r="H431" s="232" t="s">
        <v>544</v>
      </c>
      <c r="I431" s="234">
        <v>167</v>
      </c>
      <c r="J431" s="235">
        <v>3</v>
      </c>
      <c r="K431" s="113"/>
    </row>
    <row r="432" spans="1:11" ht="12.75">
      <c r="A432" s="232" t="s">
        <v>454</v>
      </c>
      <c r="B432" s="232" t="s">
        <v>1216</v>
      </c>
      <c r="C432" s="232"/>
      <c r="D432" s="233">
        <v>45174</v>
      </c>
      <c r="E432" s="233"/>
      <c r="F432" s="232" t="s">
        <v>1217</v>
      </c>
      <c r="G432" s="232"/>
      <c r="H432" s="232" t="s">
        <v>542</v>
      </c>
      <c r="I432" s="234">
        <v>1363.17</v>
      </c>
      <c r="J432" s="235">
        <v>3</v>
      </c>
      <c r="K432" s="113"/>
    </row>
    <row r="433" spans="1:11" ht="12.75">
      <c r="A433" s="232" t="s">
        <v>454</v>
      </c>
      <c r="B433" s="232" t="s">
        <v>1218</v>
      </c>
      <c r="C433" s="232"/>
      <c r="D433" s="233">
        <v>45174</v>
      </c>
      <c r="E433" s="233"/>
      <c r="F433" s="232" t="s">
        <v>1217</v>
      </c>
      <c r="G433" s="232"/>
      <c r="H433" s="232" t="s">
        <v>544</v>
      </c>
      <c r="I433" s="234">
        <v>284.42</v>
      </c>
      <c r="J433" s="235">
        <v>3</v>
      </c>
      <c r="K433" s="113"/>
    </row>
    <row r="434" spans="1:11" ht="20.25">
      <c r="A434" s="232" t="s">
        <v>454</v>
      </c>
      <c r="B434" s="232" t="s">
        <v>1219</v>
      </c>
      <c r="C434" s="232"/>
      <c r="D434" s="233">
        <v>45175</v>
      </c>
      <c r="E434" s="233"/>
      <c r="F434" s="232" t="s">
        <v>1220</v>
      </c>
      <c r="G434" s="232"/>
      <c r="H434" s="232" t="s">
        <v>1221</v>
      </c>
      <c r="I434" s="234">
        <v>5714</v>
      </c>
      <c r="J434" s="235">
        <v>3</v>
      </c>
      <c r="K434" s="113"/>
    </row>
    <row r="435" spans="1:11" ht="12.75">
      <c r="A435" s="232" t="s">
        <v>454</v>
      </c>
      <c r="B435" s="232" t="s">
        <v>1222</v>
      </c>
      <c r="C435" s="232"/>
      <c r="D435" s="233">
        <v>45175</v>
      </c>
      <c r="E435" s="233"/>
      <c r="F435" s="232" t="s">
        <v>475</v>
      </c>
      <c r="G435" s="232"/>
      <c r="H435" s="232" t="s">
        <v>476</v>
      </c>
      <c r="I435" s="234">
        <v>25</v>
      </c>
      <c r="J435" s="235">
        <v>4</v>
      </c>
      <c r="K435" s="113"/>
    </row>
    <row r="436" spans="1:11" ht="30">
      <c r="A436" s="232" t="s">
        <v>454</v>
      </c>
      <c r="B436" s="232" t="s">
        <v>1223</v>
      </c>
      <c r="C436" s="232"/>
      <c r="D436" s="233">
        <v>45176</v>
      </c>
      <c r="E436" s="233"/>
      <c r="F436" s="232" t="s">
        <v>3148</v>
      </c>
      <c r="G436" s="232" t="s">
        <v>3098</v>
      </c>
      <c r="H436" s="232" t="s">
        <v>1224</v>
      </c>
      <c r="I436" s="234">
        <v>2968</v>
      </c>
      <c r="J436" s="235">
        <v>1</v>
      </c>
      <c r="K436" s="113"/>
    </row>
    <row r="437" spans="1:11" ht="30">
      <c r="A437" s="232" t="s">
        <v>454</v>
      </c>
      <c r="B437" s="232" t="s">
        <v>1225</v>
      </c>
      <c r="C437" s="232"/>
      <c r="D437" s="233">
        <v>45176</v>
      </c>
      <c r="E437" s="233"/>
      <c r="F437" s="232" t="s">
        <v>3140</v>
      </c>
      <c r="G437" s="232" t="s">
        <v>3108</v>
      </c>
      <c r="H437" s="232" t="s">
        <v>1226</v>
      </c>
      <c r="I437" s="234">
        <v>1007</v>
      </c>
      <c r="J437" s="235">
        <v>1</v>
      </c>
      <c r="K437" s="113"/>
    </row>
    <row r="438" spans="1:11" ht="20.25">
      <c r="A438" s="232" t="s">
        <v>454</v>
      </c>
      <c r="B438" s="232" t="s">
        <v>1227</v>
      </c>
      <c r="C438" s="232"/>
      <c r="D438" s="233">
        <v>45177</v>
      </c>
      <c r="E438" s="233"/>
      <c r="F438" s="232" t="s">
        <v>1228</v>
      </c>
      <c r="G438" s="232"/>
      <c r="H438" s="232" t="s">
        <v>544</v>
      </c>
      <c r="I438" s="234">
        <v>396.83</v>
      </c>
      <c r="J438" s="235">
        <v>3</v>
      </c>
      <c r="K438" s="113"/>
    </row>
    <row r="439" spans="1:11" ht="20.25">
      <c r="A439" s="232" t="s">
        <v>454</v>
      </c>
      <c r="B439" s="232" t="s">
        <v>1229</v>
      </c>
      <c r="C439" s="232"/>
      <c r="D439" s="233">
        <v>45177</v>
      </c>
      <c r="E439" s="233"/>
      <c r="F439" s="232" t="s">
        <v>1230</v>
      </c>
      <c r="G439" s="232"/>
      <c r="H439" s="232" t="s">
        <v>483</v>
      </c>
      <c r="I439" s="234">
        <v>3016.36</v>
      </c>
      <c r="J439" s="235">
        <v>4</v>
      </c>
      <c r="K439" s="113"/>
    </row>
    <row r="440" spans="1:11" ht="12.75">
      <c r="A440" s="232" t="s">
        <v>454</v>
      </c>
      <c r="B440" s="232" t="s">
        <v>1231</v>
      </c>
      <c r="C440" s="232" t="s">
        <v>1232</v>
      </c>
      <c r="D440" s="233">
        <v>45177</v>
      </c>
      <c r="E440" s="233"/>
      <c r="F440" s="232" t="s">
        <v>486</v>
      </c>
      <c r="G440" s="232" t="s">
        <v>3091</v>
      </c>
      <c r="H440" s="232" t="s">
        <v>487</v>
      </c>
      <c r="I440" s="234">
        <v>194.72</v>
      </c>
      <c r="J440" s="235">
        <v>4</v>
      </c>
      <c r="K440" s="113"/>
    </row>
    <row r="441" spans="1:11" ht="20.25">
      <c r="A441" s="232" t="s">
        <v>454</v>
      </c>
      <c r="B441" s="232" t="s">
        <v>1233</v>
      </c>
      <c r="C441" s="232"/>
      <c r="D441" s="233">
        <v>45180</v>
      </c>
      <c r="E441" s="233"/>
      <c r="F441" s="232" t="s">
        <v>3131</v>
      </c>
      <c r="G441" s="232" t="s">
        <v>3118</v>
      </c>
      <c r="H441" s="232" t="s">
        <v>1234</v>
      </c>
      <c r="I441" s="234">
        <v>530</v>
      </c>
      <c r="J441" s="235">
        <v>1</v>
      </c>
      <c r="K441" s="113"/>
    </row>
    <row r="442" spans="1:11" ht="30">
      <c r="A442" s="232" t="s">
        <v>454</v>
      </c>
      <c r="B442" s="232" t="s">
        <v>1235</v>
      </c>
      <c r="C442" s="232"/>
      <c r="D442" s="233">
        <v>45180</v>
      </c>
      <c r="E442" s="233"/>
      <c r="F442" s="232" t="s">
        <v>3140</v>
      </c>
      <c r="G442" s="232" t="s">
        <v>3104</v>
      </c>
      <c r="H442" s="232" t="s">
        <v>1236</v>
      </c>
      <c r="I442" s="234">
        <v>530</v>
      </c>
      <c r="J442" s="235">
        <v>1</v>
      </c>
      <c r="K442" s="113"/>
    </row>
    <row r="443" spans="1:11" ht="20.25">
      <c r="A443" s="232" t="s">
        <v>454</v>
      </c>
      <c r="B443" s="232" t="s">
        <v>1237</v>
      </c>
      <c r="C443" s="232"/>
      <c r="D443" s="233">
        <v>45180</v>
      </c>
      <c r="E443" s="233"/>
      <c r="F443" s="232" t="s">
        <v>3137</v>
      </c>
      <c r="G443" s="232" t="s">
        <v>3099</v>
      </c>
      <c r="H443" s="232" t="s">
        <v>1238</v>
      </c>
      <c r="I443" s="234">
        <v>318</v>
      </c>
      <c r="J443" s="235">
        <v>1</v>
      </c>
      <c r="K443" s="113"/>
    </row>
    <row r="444" spans="1:11" ht="20.25">
      <c r="A444" s="232" t="s">
        <v>454</v>
      </c>
      <c r="B444" s="232" t="s">
        <v>1239</v>
      </c>
      <c r="C444" s="232"/>
      <c r="D444" s="233">
        <v>45180</v>
      </c>
      <c r="E444" s="233"/>
      <c r="F444" s="232" t="s">
        <v>3147</v>
      </c>
      <c r="G444" s="232" t="s">
        <v>3100</v>
      </c>
      <c r="H444" s="232" t="s">
        <v>1240</v>
      </c>
      <c r="I444" s="234">
        <v>848</v>
      </c>
      <c r="J444" s="235">
        <v>1</v>
      </c>
      <c r="K444" s="113"/>
    </row>
    <row r="445" spans="1:11" ht="20.25">
      <c r="A445" s="232" t="s">
        <v>454</v>
      </c>
      <c r="B445" s="232" t="s">
        <v>1241</v>
      </c>
      <c r="C445" s="232"/>
      <c r="D445" s="233">
        <v>45181</v>
      </c>
      <c r="E445" s="233"/>
      <c r="F445" s="232" t="s">
        <v>1242</v>
      </c>
      <c r="G445" s="232"/>
      <c r="H445" s="232" t="s">
        <v>1243</v>
      </c>
      <c r="I445" s="234">
        <v>541</v>
      </c>
      <c r="J445" s="235">
        <v>2</v>
      </c>
      <c r="K445" s="113"/>
    </row>
    <row r="446" spans="1:11" ht="12.75">
      <c r="A446" s="232" t="s">
        <v>454</v>
      </c>
      <c r="B446" s="232" t="s">
        <v>1244</v>
      </c>
      <c r="C446" s="232"/>
      <c r="D446" s="233">
        <v>45181</v>
      </c>
      <c r="E446" s="233"/>
      <c r="F446" s="232" t="s">
        <v>1245</v>
      </c>
      <c r="G446" s="232"/>
      <c r="H446" s="232" t="s">
        <v>649</v>
      </c>
      <c r="I446" s="234">
        <v>120</v>
      </c>
      <c r="J446" s="235">
        <v>3</v>
      </c>
      <c r="K446" s="113"/>
    </row>
    <row r="447" spans="1:11" ht="20.25">
      <c r="A447" s="232" t="s">
        <v>454</v>
      </c>
      <c r="B447" s="232" t="s">
        <v>1246</v>
      </c>
      <c r="C447" s="232" t="s">
        <v>1247</v>
      </c>
      <c r="D447" s="233">
        <v>45182</v>
      </c>
      <c r="E447" s="233"/>
      <c r="F447" s="232" t="s">
        <v>1248</v>
      </c>
      <c r="G447" s="232"/>
      <c r="H447" s="232" t="s">
        <v>491</v>
      </c>
      <c r="I447" s="234">
        <v>240</v>
      </c>
      <c r="J447" s="235">
        <v>3</v>
      </c>
      <c r="K447" s="113"/>
    </row>
    <row r="448" spans="1:11" ht="20.25">
      <c r="A448" s="232" t="s">
        <v>454</v>
      </c>
      <c r="B448" s="232" t="s">
        <v>1249</v>
      </c>
      <c r="C448" s="232"/>
      <c r="D448" s="233">
        <v>45183</v>
      </c>
      <c r="E448" s="233"/>
      <c r="F448" s="232" t="s">
        <v>1250</v>
      </c>
      <c r="G448" s="232"/>
      <c r="H448" s="232" t="s">
        <v>1251</v>
      </c>
      <c r="I448" s="234">
        <v>102.57</v>
      </c>
      <c r="J448" s="235">
        <v>3</v>
      </c>
      <c r="K448" s="113"/>
    </row>
    <row r="449" spans="1:11" ht="30">
      <c r="A449" s="232" t="s">
        <v>454</v>
      </c>
      <c r="B449" s="232" t="s">
        <v>1252</v>
      </c>
      <c r="C449" s="232"/>
      <c r="D449" s="233">
        <v>45183</v>
      </c>
      <c r="E449" s="233"/>
      <c r="F449" s="232" t="s">
        <v>3140</v>
      </c>
      <c r="G449" s="232"/>
      <c r="H449" s="232" t="s">
        <v>1253</v>
      </c>
      <c r="I449" s="234">
        <v>371</v>
      </c>
      <c r="J449" s="235">
        <v>1</v>
      </c>
      <c r="K449" s="113"/>
    </row>
    <row r="450" spans="1:11" ht="20.25">
      <c r="A450" s="232" t="s">
        <v>454</v>
      </c>
      <c r="B450" s="232" t="s">
        <v>1254</v>
      </c>
      <c r="C450" s="232"/>
      <c r="D450" s="233">
        <v>45191</v>
      </c>
      <c r="E450" s="233"/>
      <c r="F450" s="232" t="s">
        <v>3131</v>
      </c>
      <c r="G450" s="232" t="s">
        <v>3111</v>
      </c>
      <c r="H450" s="232" t="s">
        <v>1255</v>
      </c>
      <c r="I450" s="234">
        <v>795</v>
      </c>
      <c r="J450" s="235">
        <v>1</v>
      </c>
      <c r="K450" s="113"/>
    </row>
    <row r="451" spans="1:11" ht="20.25">
      <c r="A451" s="232" t="s">
        <v>454</v>
      </c>
      <c r="B451" s="232" t="s">
        <v>1256</v>
      </c>
      <c r="C451" s="232"/>
      <c r="D451" s="233">
        <v>45191</v>
      </c>
      <c r="E451" s="233"/>
      <c r="F451" s="232" t="s">
        <v>3137</v>
      </c>
      <c r="G451" s="232" t="s">
        <v>3115</v>
      </c>
      <c r="H451" s="232" t="s">
        <v>1257</v>
      </c>
      <c r="I451" s="234">
        <v>106</v>
      </c>
      <c r="J451" s="235">
        <v>1</v>
      </c>
      <c r="K451" s="113"/>
    </row>
    <row r="452" spans="1:11" ht="30">
      <c r="A452" s="232" t="s">
        <v>454</v>
      </c>
      <c r="B452" s="232" t="s">
        <v>1258</v>
      </c>
      <c r="C452" s="232"/>
      <c r="D452" s="233">
        <v>45191</v>
      </c>
      <c r="E452" s="233"/>
      <c r="F452" s="232" t="s">
        <v>3146</v>
      </c>
      <c r="G452" s="232" t="s">
        <v>3101</v>
      </c>
      <c r="H452" s="232" t="s">
        <v>1259</v>
      </c>
      <c r="I452" s="234">
        <v>689</v>
      </c>
      <c r="J452" s="235">
        <v>1</v>
      </c>
      <c r="K452" s="113"/>
    </row>
    <row r="453" spans="1:11" ht="20.25">
      <c r="A453" s="232" t="s">
        <v>454</v>
      </c>
      <c r="B453" s="232" t="s">
        <v>1260</v>
      </c>
      <c r="C453" s="232"/>
      <c r="D453" s="233">
        <v>45191</v>
      </c>
      <c r="E453" s="233"/>
      <c r="F453" s="232" t="s">
        <v>3131</v>
      </c>
      <c r="G453" s="232" t="s">
        <v>3107</v>
      </c>
      <c r="H453" s="232" t="s">
        <v>1261</v>
      </c>
      <c r="I453" s="234">
        <v>583</v>
      </c>
      <c r="J453" s="235">
        <v>1</v>
      </c>
      <c r="K453" s="113"/>
    </row>
    <row r="454" spans="1:11" ht="20.25">
      <c r="A454" s="232" t="s">
        <v>454</v>
      </c>
      <c r="B454" s="232" t="s">
        <v>1262</v>
      </c>
      <c r="C454" s="232"/>
      <c r="D454" s="233">
        <v>45191</v>
      </c>
      <c r="E454" s="233"/>
      <c r="F454" s="232" t="s">
        <v>3129</v>
      </c>
      <c r="G454" s="331" t="s">
        <v>3145</v>
      </c>
      <c r="H454" s="232" t="s">
        <v>1263</v>
      </c>
      <c r="I454" s="234">
        <v>159</v>
      </c>
      <c r="J454" s="235">
        <v>1</v>
      </c>
      <c r="K454" s="113"/>
    </row>
    <row r="455" spans="1:11" ht="20.25">
      <c r="A455" s="232" t="s">
        <v>454</v>
      </c>
      <c r="B455" s="232" t="s">
        <v>1264</v>
      </c>
      <c r="C455" s="232" t="s">
        <v>1265</v>
      </c>
      <c r="D455" s="233">
        <v>45191</v>
      </c>
      <c r="E455" s="233"/>
      <c r="F455" s="232" t="s">
        <v>1266</v>
      </c>
      <c r="G455" s="232" t="s">
        <v>3094</v>
      </c>
      <c r="H455" s="232" t="s">
        <v>1267</v>
      </c>
      <c r="I455" s="234">
        <v>927</v>
      </c>
      <c r="J455" s="235">
        <v>3</v>
      </c>
      <c r="K455" s="113"/>
    </row>
    <row r="456" spans="1:11" ht="20.25">
      <c r="A456" s="232" t="s">
        <v>454</v>
      </c>
      <c r="B456" s="232" t="s">
        <v>1268</v>
      </c>
      <c r="C456" s="232" t="s">
        <v>1269</v>
      </c>
      <c r="D456" s="233">
        <v>45191</v>
      </c>
      <c r="E456" s="233"/>
      <c r="F456" s="232" t="s">
        <v>1270</v>
      </c>
      <c r="G456" s="232" t="s">
        <v>3094</v>
      </c>
      <c r="H456" s="232" t="s">
        <v>1267</v>
      </c>
      <c r="I456" s="234">
        <v>1818</v>
      </c>
      <c r="J456" s="235">
        <v>2</v>
      </c>
      <c r="K456" s="113"/>
    </row>
    <row r="457" spans="1:11" ht="20.25">
      <c r="A457" s="232" t="s">
        <v>454</v>
      </c>
      <c r="B457" s="232" t="s">
        <v>1271</v>
      </c>
      <c r="C457" s="232"/>
      <c r="D457" s="233">
        <v>45191</v>
      </c>
      <c r="E457" s="233"/>
      <c r="F457" s="232" t="s">
        <v>1272</v>
      </c>
      <c r="G457" s="232"/>
      <c r="H457" s="232" t="s">
        <v>468</v>
      </c>
      <c r="I457" s="234">
        <v>364</v>
      </c>
      <c r="J457" s="235">
        <v>3</v>
      </c>
      <c r="K457" s="113"/>
    </row>
    <row r="458" spans="1:11" ht="20.25">
      <c r="A458" s="232" t="s">
        <v>454</v>
      </c>
      <c r="B458" s="232" t="s">
        <v>1273</v>
      </c>
      <c r="C458" s="232"/>
      <c r="D458" s="233">
        <v>45194</v>
      </c>
      <c r="E458" s="233"/>
      <c r="F458" s="232" t="s">
        <v>1274</v>
      </c>
      <c r="G458" s="232"/>
      <c r="H458" s="232" t="s">
        <v>1275</v>
      </c>
      <c r="I458" s="234">
        <v>172.5</v>
      </c>
      <c r="J458" s="235">
        <v>3</v>
      </c>
      <c r="K458" s="113"/>
    </row>
    <row r="459" spans="1:11" ht="12.75">
      <c r="A459" s="232" t="s">
        <v>454</v>
      </c>
      <c r="B459" s="232" t="s">
        <v>1276</v>
      </c>
      <c r="C459" s="232"/>
      <c r="D459" s="233">
        <v>45195</v>
      </c>
      <c r="E459" s="233"/>
      <c r="F459" s="232" t="s">
        <v>1277</v>
      </c>
      <c r="G459" s="232"/>
      <c r="H459" s="232" t="s">
        <v>468</v>
      </c>
      <c r="I459" s="234">
        <v>800</v>
      </c>
      <c r="J459" s="235">
        <v>2</v>
      </c>
      <c r="K459" s="113"/>
    </row>
    <row r="460" spans="1:11" ht="12.75">
      <c r="A460" s="232" t="s">
        <v>454</v>
      </c>
      <c r="B460" s="232" t="s">
        <v>1276</v>
      </c>
      <c r="C460" s="232"/>
      <c r="D460" s="233">
        <v>45195</v>
      </c>
      <c r="E460" s="233"/>
      <c r="F460" s="232" t="s">
        <v>1278</v>
      </c>
      <c r="G460" s="232"/>
      <c r="H460" s="232" t="s">
        <v>468</v>
      </c>
      <c r="I460" s="234">
        <v>800</v>
      </c>
      <c r="J460" s="235">
        <v>3</v>
      </c>
      <c r="K460" s="113"/>
    </row>
    <row r="461" spans="1:11" ht="30">
      <c r="A461" s="232" t="s">
        <v>454</v>
      </c>
      <c r="B461" s="232" t="s">
        <v>1279</v>
      </c>
      <c r="C461" s="232"/>
      <c r="D461" s="233">
        <v>45195</v>
      </c>
      <c r="E461" s="233"/>
      <c r="F461" s="232" t="s">
        <v>3140</v>
      </c>
      <c r="G461" s="232" t="s">
        <v>3119</v>
      </c>
      <c r="H461" s="232" t="s">
        <v>1280</v>
      </c>
      <c r="I461" s="234">
        <v>1272</v>
      </c>
      <c r="J461" s="235">
        <v>1</v>
      </c>
      <c r="K461" s="113"/>
    </row>
    <row r="462" spans="1:11" ht="30">
      <c r="A462" s="232" t="s">
        <v>454</v>
      </c>
      <c r="B462" s="232" t="s">
        <v>1281</v>
      </c>
      <c r="C462" s="232"/>
      <c r="D462" s="233">
        <v>45195</v>
      </c>
      <c r="E462" s="233"/>
      <c r="F462" s="232" t="s">
        <v>3143</v>
      </c>
      <c r="G462" s="232" t="s">
        <v>3144</v>
      </c>
      <c r="H462" s="232" t="s">
        <v>1282</v>
      </c>
      <c r="I462" s="234">
        <v>583</v>
      </c>
      <c r="J462" s="235">
        <v>1</v>
      </c>
      <c r="K462" s="113"/>
    </row>
    <row r="463" spans="1:11" ht="20.25">
      <c r="A463" s="232" t="s">
        <v>454</v>
      </c>
      <c r="B463" s="232" t="s">
        <v>1283</v>
      </c>
      <c r="C463" s="232"/>
      <c r="D463" s="233">
        <v>45195</v>
      </c>
      <c r="E463" s="233"/>
      <c r="F463" s="232" t="s">
        <v>1284</v>
      </c>
      <c r="G463" s="232"/>
      <c r="H463" s="232" t="s">
        <v>468</v>
      </c>
      <c r="I463" s="234">
        <v>93.8</v>
      </c>
      <c r="J463" s="235">
        <v>3</v>
      </c>
      <c r="K463" s="113"/>
    </row>
    <row r="464" spans="1:11" ht="12.75">
      <c r="A464" s="232" t="s">
        <v>454</v>
      </c>
      <c r="B464" s="232" t="s">
        <v>1285</v>
      </c>
      <c r="C464" s="232"/>
      <c r="D464" s="233">
        <v>45195</v>
      </c>
      <c r="E464" s="233"/>
      <c r="F464" s="232" t="s">
        <v>1286</v>
      </c>
      <c r="G464" s="232"/>
      <c r="H464" s="232" t="s">
        <v>1287</v>
      </c>
      <c r="I464" s="234">
        <v>340</v>
      </c>
      <c r="J464" s="235">
        <v>3</v>
      </c>
      <c r="K464" s="113"/>
    </row>
    <row r="465" spans="1:11" ht="12.75">
      <c r="A465" s="232" t="s">
        <v>454</v>
      </c>
      <c r="B465" s="232" t="s">
        <v>1288</v>
      </c>
      <c r="C465" s="232"/>
      <c r="D465" s="233">
        <v>45196</v>
      </c>
      <c r="E465" s="233"/>
      <c r="F465" s="232" t="s">
        <v>1289</v>
      </c>
      <c r="G465" s="232"/>
      <c r="H465" s="232" t="s">
        <v>1290</v>
      </c>
      <c r="I465" s="234">
        <v>25.35</v>
      </c>
      <c r="J465" s="235">
        <v>3</v>
      </c>
      <c r="K465" s="113"/>
    </row>
    <row r="466" spans="1:11" ht="12.75">
      <c r="A466" s="232" t="s">
        <v>454</v>
      </c>
      <c r="B466" s="232" t="s">
        <v>1291</v>
      </c>
      <c r="C466" s="232"/>
      <c r="D466" s="233">
        <v>45196</v>
      </c>
      <c r="E466" s="233"/>
      <c r="F466" s="232" t="s">
        <v>1289</v>
      </c>
      <c r="G466" s="232"/>
      <c r="H466" s="232" t="s">
        <v>1290</v>
      </c>
      <c r="I466" s="234">
        <v>19.5</v>
      </c>
      <c r="J466" s="235">
        <v>3</v>
      </c>
      <c r="K466" s="113"/>
    </row>
    <row r="467" spans="1:11" ht="12.75">
      <c r="A467" s="232" t="s">
        <v>454</v>
      </c>
      <c r="B467" s="232" t="s">
        <v>1292</v>
      </c>
      <c r="C467" s="232"/>
      <c r="D467" s="233">
        <v>45196</v>
      </c>
      <c r="E467" s="233"/>
      <c r="F467" s="232" t="s">
        <v>1293</v>
      </c>
      <c r="G467" s="232"/>
      <c r="H467" s="232" t="s">
        <v>873</v>
      </c>
      <c r="I467" s="234">
        <v>270</v>
      </c>
      <c r="J467" s="235">
        <v>3</v>
      </c>
      <c r="K467" s="113"/>
    </row>
    <row r="468" spans="1:11" ht="12.75">
      <c r="A468" s="232" t="s">
        <v>454</v>
      </c>
      <c r="B468" s="232" t="s">
        <v>1294</v>
      </c>
      <c r="C468" s="232"/>
      <c r="D468" s="233">
        <v>45197</v>
      </c>
      <c r="E468" s="233"/>
      <c r="F468" s="232" t="s">
        <v>1295</v>
      </c>
      <c r="G468" s="232"/>
      <c r="H468" s="232" t="s">
        <v>1296</v>
      </c>
      <c r="I468" s="234">
        <v>70.17</v>
      </c>
      <c r="J468" s="235">
        <v>3</v>
      </c>
      <c r="K468" s="113"/>
    </row>
    <row r="469" spans="1:11" ht="20.25">
      <c r="A469" s="232" t="s">
        <v>454</v>
      </c>
      <c r="B469" s="232" t="s">
        <v>1297</v>
      </c>
      <c r="C469" s="232"/>
      <c r="D469" s="233">
        <v>45197</v>
      </c>
      <c r="E469" s="233"/>
      <c r="F469" s="232" t="s">
        <v>1298</v>
      </c>
      <c r="G469" s="232"/>
      <c r="H469" s="232" t="s">
        <v>1299</v>
      </c>
      <c r="I469" s="234">
        <v>931.07</v>
      </c>
      <c r="J469" s="235">
        <v>2</v>
      </c>
      <c r="K469" s="113"/>
    </row>
    <row r="470" spans="1:11" ht="20.25">
      <c r="A470" s="232" t="s">
        <v>454</v>
      </c>
      <c r="B470" s="232" t="s">
        <v>1300</v>
      </c>
      <c r="C470" s="232"/>
      <c r="D470" s="233">
        <v>45197</v>
      </c>
      <c r="E470" s="233"/>
      <c r="F470" s="232" t="s">
        <v>3142</v>
      </c>
      <c r="G470" s="232"/>
      <c r="H470" s="232" t="s">
        <v>1301</v>
      </c>
      <c r="I470" s="234">
        <v>3657</v>
      </c>
      <c r="J470" s="235">
        <v>1</v>
      </c>
      <c r="K470" s="113"/>
    </row>
    <row r="471" spans="1:11" ht="30">
      <c r="A471" s="232" t="s">
        <v>454</v>
      </c>
      <c r="B471" s="232" t="s">
        <v>1302</v>
      </c>
      <c r="C471" s="232"/>
      <c r="D471" s="233">
        <v>45197</v>
      </c>
      <c r="E471" s="233"/>
      <c r="F471" s="232" t="s">
        <v>3141</v>
      </c>
      <c r="G471" s="232" t="s">
        <v>3109</v>
      </c>
      <c r="H471" s="232" t="s">
        <v>1303</v>
      </c>
      <c r="I471" s="234">
        <v>901</v>
      </c>
      <c r="J471" s="235">
        <v>1</v>
      </c>
      <c r="K471" s="113"/>
    </row>
    <row r="472" spans="1:11" ht="20.25">
      <c r="A472" s="232" t="s">
        <v>454</v>
      </c>
      <c r="B472" s="232" t="s">
        <v>1304</v>
      </c>
      <c r="C472" s="232"/>
      <c r="D472" s="233">
        <v>45197</v>
      </c>
      <c r="E472" s="233"/>
      <c r="F472" s="232" t="s">
        <v>3131</v>
      </c>
      <c r="G472" s="232" t="s">
        <v>3110</v>
      </c>
      <c r="H472" s="232" t="s">
        <v>1305</v>
      </c>
      <c r="I472" s="234">
        <v>424</v>
      </c>
      <c r="J472" s="235">
        <v>1</v>
      </c>
      <c r="K472" s="113"/>
    </row>
    <row r="473" spans="1:11" ht="30">
      <c r="A473" s="232" t="s">
        <v>454</v>
      </c>
      <c r="B473" s="232" t="s">
        <v>1306</v>
      </c>
      <c r="C473" s="232"/>
      <c r="D473" s="233">
        <v>45197</v>
      </c>
      <c r="E473" s="233"/>
      <c r="F473" s="232" t="s">
        <v>3140</v>
      </c>
      <c r="G473" s="232" t="s">
        <v>3121</v>
      </c>
      <c r="H473" s="232" t="s">
        <v>1307</v>
      </c>
      <c r="I473" s="234">
        <v>742</v>
      </c>
      <c r="J473" s="235">
        <v>1</v>
      </c>
      <c r="K473" s="113"/>
    </row>
    <row r="474" spans="1:11" ht="20.25">
      <c r="A474" s="232" t="s">
        <v>454</v>
      </c>
      <c r="B474" s="232" t="s">
        <v>1308</v>
      </c>
      <c r="C474" s="232"/>
      <c r="D474" s="233">
        <v>45197</v>
      </c>
      <c r="E474" s="233"/>
      <c r="F474" s="232" t="s">
        <v>3137</v>
      </c>
      <c r="G474" s="232" t="s">
        <v>3105</v>
      </c>
      <c r="H474" s="232" t="s">
        <v>1309</v>
      </c>
      <c r="I474" s="234">
        <v>1431</v>
      </c>
      <c r="J474" s="235">
        <v>1</v>
      </c>
      <c r="K474" s="113"/>
    </row>
    <row r="475" spans="1:11" ht="20.25">
      <c r="A475" s="232" t="s">
        <v>454</v>
      </c>
      <c r="B475" s="232" t="s">
        <v>1310</v>
      </c>
      <c r="C475" s="232"/>
      <c r="D475" s="233">
        <v>45197</v>
      </c>
      <c r="E475" s="233"/>
      <c r="F475" s="232" t="s">
        <v>3129</v>
      </c>
      <c r="G475" s="232" t="s">
        <v>3117</v>
      </c>
      <c r="H475" s="232" t="s">
        <v>1311</v>
      </c>
      <c r="I475" s="234">
        <v>2650</v>
      </c>
      <c r="J475" s="235">
        <v>1</v>
      </c>
      <c r="K475" s="113"/>
    </row>
    <row r="476" spans="1:11" ht="12.75">
      <c r="A476" s="232" t="s">
        <v>454</v>
      </c>
      <c r="B476" s="232" t="s">
        <v>1312</v>
      </c>
      <c r="C476" s="232"/>
      <c r="D476" s="233">
        <v>45197</v>
      </c>
      <c r="E476" s="233"/>
      <c r="F476" s="232" t="s">
        <v>475</v>
      </c>
      <c r="G476" s="232"/>
      <c r="H476" s="232" t="s">
        <v>476</v>
      </c>
      <c r="I476" s="234">
        <v>15</v>
      </c>
      <c r="J476" s="235">
        <v>4</v>
      </c>
      <c r="K476" s="113"/>
    </row>
    <row r="477" spans="1:11" ht="12.75">
      <c r="A477" s="232" t="s">
        <v>454</v>
      </c>
      <c r="B477" s="232" t="s">
        <v>1313</v>
      </c>
      <c r="C477" s="232"/>
      <c r="D477" s="233">
        <v>45197</v>
      </c>
      <c r="E477" s="233"/>
      <c r="F477" s="232" t="s">
        <v>510</v>
      </c>
      <c r="G477" s="232"/>
      <c r="H477" s="232" t="s">
        <v>476</v>
      </c>
      <c r="I477" s="234">
        <v>10</v>
      </c>
      <c r="J477" s="235">
        <v>4</v>
      </c>
      <c r="K477" s="113"/>
    </row>
    <row r="478" spans="1:11" ht="12.75">
      <c r="A478" s="232" t="s">
        <v>454</v>
      </c>
      <c r="B478" s="232" t="s">
        <v>1314</v>
      </c>
      <c r="C478" s="232"/>
      <c r="D478" s="233">
        <v>45198</v>
      </c>
      <c r="E478" s="233"/>
      <c r="F478" s="232" t="s">
        <v>922</v>
      </c>
      <c r="G478" s="232"/>
      <c r="H478" s="232" t="s">
        <v>476</v>
      </c>
      <c r="I478" s="234">
        <v>6.9</v>
      </c>
      <c r="J478" s="235">
        <v>4</v>
      </c>
      <c r="K478" s="113"/>
    </row>
    <row r="479" spans="1:11" ht="12.75">
      <c r="A479" s="232" t="s">
        <v>454</v>
      </c>
      <c r="B479" s="232" t="s">
        <v>1315</v>
      </c>
      <c r="C479" s="232"/>
      <c r="D479" s="233">
        <v>45201</v>
      </c>
      <c r="E479" s="233"/>
      <c r="F479" s="232" t="s">
        <v>1316</v>
      </c>
      <c r="G479" s="232"/>
      <c r="H479" s="232" t="s">
        <v>476</v>
      </c>
      <c r="I479" s="234">
        <v>2</v>
      </c>
      <c r="J479" s="235">
        <v>4</v>
      </c>
      <c r="K479" s="113"/>
    </row>
    <row r="480" spans="1:11" ht="12.75">
      <c r="A480" s="232" t="s">
        <v>454</v>
      </c>
      <c r="B480" s="232" t="s">
        <v>1317</v>
      </c>
      <c r="C480" s="232"/>
      <c r="D480" s="233">
        <v>45202</v>
      </c>
      <c r="E480" s="233"/>
      <c r="F480" s="232" t="s">
        <v>1318</v>
      </c>
      <c r="G480" s="232"/>
      <c r="H480" s="232" t="s">
        <v>518</v>
      </c>
      <c r="I480" s="234">
        <v>103.91</v>
      </c>
      <c r="J480" s="235">
        <v>2</v>
      </c>
      <c r="K480" s="113"/>
    </row>
    <row r="481" spans="1:11" ht="20.25">
      <c r="A481" s="232" t="s">
        <v>454</v>
      </c>
      <c r="B481" s="232" t="s">
        <v>1319</v>
      </c>
      <c r="C481" s="232" t="s">
        <v>1320</v>
      </c>
      <c r="D481" s="233">
        <v>45202</v>
      </c>
      <c r="E481" s="233"/>
      <c r="F481" s="232" t="s">
        <v>1321</v>
      </c>
      <c r="G481" s="232"/>
      <c r="H481" s="232" t="s">
        <v>491</v>
      </c>
      <c r="I481" s="234">
        <v>240</v>
      </c>
      <c r="J481" s="235">
        <v>3</v>
      </c>
      <c r="K481" s="113"/>
    </row>
    <row r="482" spans="1:11" ht="12.75">
      <c r="A482" s="232" t="s">
        <v>454</v>
      </c>
      <c r="B482" s="232" t="s">
        <v>1322</v>
      </c>
      <c r="C482" s="232"/>
      <c r="D482" s="233">
        <v>45202</v>
      </c>
      <c r="E482" s="233"/>
      <c r="F482" s="232" t="s">
        <v>1323</v>
      </c>
      <c r="G482" s="232"/>
      <c r="H482" s="232" t="s">
        <v>1324</v>
      </c>
      <c r="I482" s="234">
        <v>780</v>
      </c>
      <c r="J482" s="235">
        <v>2</v>
      </c>
      <c r="K482" s="113"/>
    </row>
    <row r="483" spans="1:11" ht="12.75">
      <c r="A483" s="232" t="s">
        <v>454</v>
      </c>
      <c r="B483" s="232" t="s">
        <v>1325</v>
      </c>
      <c r="C483" s="232"/>
      <c r="D483" s="233">
        <v>45202</v>
      </c>
      <c r="E483" s="233"/>
      <c r="F483" s="232" t="s">
        <v>1326</v>
      </c>
      <c r="G483" s="232" t="s">
        <v>3094</v>
      </c>
      <c r="H483" s="232" t="s">
        <v>1267</v>
      </c>
      <c r="I483" s="234">
        <v>1650</v>
      </c>
      <c r="J483" s="235">
        <v>2</v>
      </c>
      <c r="K483" s="113"/>
    </row>
    <row r="484" spans="1:11" ht="12.75">
      <c r="A484" s="232" t="s">
        <v>454</v>
      </c>
      <c r="B484" s="232" t="s">
        <v>1327</v>
      </c>
      <c r="C484" s="232"/>
      <c r="D484" s="233">
        <v>45202</v>
      </c>
      <c r="E484" s="233"/>
      <c r="F484" s="232" t="s">
        <v>1328</v>
      </c>
      <c r="G484" s="232"/>
      <c r="H484" s="232" t="s">
        <v>1329</v>
      </c>
      <c r="I484" s="234">
        <v>245</v>
      </c>
      <c r="J484" s="235">
        <v>3</v>
      </c>
      <c r="K484" s="113"/>
    </row>
    <row r="485" spans="1:11" ht="20.25">
      <c r="A485" s="232" t="s">
        <v>454</v>
      </c>
      <c r="B485" s="232" t="s">
        <v>1330</v>
      </c>
      <c r="C485" s="232"/>
      <c r="D485" s="233">
        <v>45202</v>
      </c>
      <c r="E485" s="233"/>
      <c r="F485" s="232" t="s">
        <v>3139</v>
      </c>
      <c r="G485" s="232" t="s">
        <v>3114</v>
      </c>
      <c r="H485" s="232" t="s">
        <v>1331</v>
      </c>
      <c r="I485" s="234">
        <v>265</v>
      </c>
      <c r="J485" s="235">
        <v>1</v>
      </c>
      <c r="K485" s="113"/>
    </row>
    <row r="486" spans="1:11" ht="20.25">
      <c r="A486" s="232" t="s">
        <v>454</v>
      </c>
      <c r="B486" s="232" t="s">
        <v>1332</v>
      </c>
      <c r="C486" s="232"/>
      <c r="D486" s="233">
        <v>45202</v>
      </c>
      <c r="E486" s="233"/>
      <c r="F486" s="232" t="s">
        <v>3138</v>
      </c>
      <c r="G486" s="232" t="s">
        <v>3113</v>
      </c>
      <c r="H486" s="232" t="s">
        <v>1333</v>
      </c>
      <c r="I486" s="234">
        <v>742</v>
      </c>
      <c r="J486" s="235">
        <v>1</v>
      </c>
      <c r="K486" s="113"/>
    </row>
    <row r="487" spans="1:11" ht="20.25">
      <c r="A487" s="232" t="s">
        <v>454</v>
      </c>
      <c r="B487" s="232" t="s">
        <v>1334</v>
      </c>
      <c r="C487" s="232"/>
      <c r="D487" s="233">
        <v>45202</v>
      </c>
      <c r="E487" s="233"/>
      <c r="F487" s="232" t="s">
        <v>3137</v>
      </c>
      <c r="G487" s="232" t="s">
        <v>3102</v>
      </c>
      <c r="H487" s="232" t="s">
        <v>1335</v>
      </c>
      <c r="I487" s="234">
        <v>106</v>
      </c>
      <c r="J487" s="235">
        <v>1</v>
      </c>
      <c r="K487" s="113"/>
    </row>
    <row r="488" spans="1:11" ht="20.25">
      <c r="A488" s="232" t="s">
        <v>454</v>
      </c>
      <c r="B488" s="232" t="s">
        <v>1336</v>
      </c>
      <c r="C488" s="232"/>
      <c r="D488" s="233">
        <v>45202</v>
      </c>
      <c r="E488" s="233"/>
      <c r="F488" s="232" t="s">
        <v>3131</v>
      </c>
      <c r="G488" s="232" t="s">
        <v>3123</v>
      </c>
      <c r="H488" s="232" t="s">
        <v>1337</v>
      </c>
      <c r="I488" s="234">
        <v>212</v>
      </c>
      <c r="J488" s="235">
        <v>1</v>
      </c>
      <c r="K488" s="113"/>
    </row>
    <row r="489" spans="1:11" ht="30">
      <c r="A489" s="232" t="s">
        <v>454</v>
      </c>
      <c r="B489" s="232" t="s">
        <v>1338</v>
      </c>
      <c r="C489" s="232"/>
      <c r="D489" s="233">
        <v>45202</v>
      </c>
      <c r="E489" s="233"/>
      <c r="F489" s="232" t="s">
        <v>3136</v>
      </c>
      <c r="G489" s="232"/>
      <c r="H489" s="232" t="s">
        <v>1339</v>
      </c>
      <c r="I489" s="234">
        <v>742</v>
      </c>
      <c r="J489" s="235">
        <v>1</v>
      </c>
      <c r="K489" s="113"/>
    </row>
    <row r="490" spans="1:11" ht="20.25">
      <c r="A490" s="232" t="s">
        <v>454</v>
      </c>
      <c r="B490" s="232" t="s">
        <v>1340</v>
      </c>
      <c r="C490" s="232"/>
      <c r="D490" s="233">
        <v>45204</v>
      </c>
      <c r="E490" s="233"/>
      <c r="F490" s="232" t="s">
        <v>1341</v>
      </c>
      <c r="G490" s="232"/>
      <c r="H490" s="232" t="s">
        <v>1251</v>
      </c>
      <c r="I490" s="234">
        <v>84.01</v>
      </c>
      <c r="J490" s="235">
        <v>3</v>
      </c>
      <c r="K490" s="113"/>
    </row>
    <row r="491" spans="1:11" ht="20.25">
      <c r="A491" s="232" t="s">
        <v>454</v>
      </c>
      <c r="B491" s="232" t="s">
        <v>1342</v>
      </c>
      <c r="C491" s="232"/>
      <c r="D491" s="233">
        <v>45204</v>
      </c>
      <c r="E491" s="233"/>
      <c r="F491" s="232" t="s">
        <v>1343</v>
      </c>
      <c r="G491" s="232"/>
      <c r="H491" s="232" t="s">
        <v>483</v>
      </c>
      <c r="I491" s="234">
        <v>2974.03</v>
      </c>
      <c r="J491" s="235">
        <v>4</v>
      </c>
      <c r="K491" s="113"/>
    </row>
    <row r="492" spans="1:11" ht="12.75">
      <c r="A492" s="232" t="s">
        <v>454</v>
      </c>
      <c r="B492" s="232" t="s">
        <v>1344</v>
      </c>
      <c r="C492" s="232" t="s">
        <v>1345</v>
      </c>
      <c r="D492" s="233">
        <v>45204</v>
      </c>
      <c r="E492" s="233"/>
      <c r="F492" s="232" t="s">
        <v>486</v>
      </c>
      <c r="G492" s="232" t="s">
        <v>3091</v>
      </c>
      <c r="H492" s="232" t="s">
        <v>487</v>
      </c>
      <c r="I492" s="234">
        <v>224.85</v>
      </c>
      <c r="J492" s="235">
        <v>4</v>
      </c>
      <c r="K492" s="113"/>
    </row>
    <row r="493" spans="1:11" ht="20.25">
      <c r="A493" s="232" t="s">
        <v>454</v>
      </c>
      <c r="B493" s="232" t="s">
        <v>1346</v>
      </c>
      <c r="C493" s="232"/>
      <c r="D493" s="233">
        <v>45208</v>
      </c>
      <c r="E493" s="233"/>
      <c r="F493" s="232" t="s">
        <v>1347</v>
      </c>
      <c r="G493" s="232"/>
      <c r="H493" s="232" t="s">
        <v>516</v>
      </c>
      <c r="I493" s="234">
        <v>9.9</v>
      </c>
      <c r="J493" s="235">
        <v>2</v>
      </c>
      <c r="K493" s="113"/>
    </row>
    <row r="494" spans="1:11" ht="20.25">
      <c r="A494" s="232" t="s">
        <v>454</v>
      </c>
      <c r="B494" s="232" t="s">
        <v>1348</v>
      </c>
      <c r="C494" s="232"/>
      <c r="D494" s="233">
        <v>45208</v>
      </c>
      <c r="E494" s="233"/>
      <c r="F494" s="232" t="s">
        <v>1298</v>
      </c>
      <c r="G494" s="232"/>
      <c r="H494" s="232" t="s">
        <v>1349</v>
      </c>
      <c r="I494" s="234">
        <v>475.2</v>
      </c>
      <c r="J494" s="235">
        <v>2</v>
      </c>
      <c r="K494" s="113"/>
    </row>
    <row r="495" spans="1:11" ht="12.75">
      <c r="A495" s="232" t="s">
        <v>454</v>
      </c>
      <c r="B495" s="232" t="s">
        <v>1350</v>
      </c>
      <c r="C495" s="232"/>
      <c r="D495" s="233">
        <v>45208</v>
      </c>
      <c r="E495" s="233"/>
      <c r="F495" s="232" t="s">
        <v>1351</v>
      </c>
      <c r="G495" s="232"/>
      <c r="H495" s="232" t="s">
        <v>1287</v>
      </c>
      <c r="I495" s="234">
        <v>120</v>
      </c>
      <c r="J495" s="235">
        <v>3</v>
      </c>
      <c r="K495" s="113"/>
    </row>
    <row r="496" spans="1:11" ht="12.75">
      <c r="A496" s="232" t="s">
        <v>454</v>
      </c>
      <c r="B496" s="232" t="s">
        <v>1352</v>
      </c>
      <c r="C496" s="232"/>
      <c r="D496" s="233">
        <v>45209</v>
      </c>
      <c r="E496" s="233"/>
      <c r="F496" s="232" t="s">
        <v>1353</v>
      </c>
      <c r="G496" s="232"/>
      <c r="H496" s="232" t="s">
        <v>631</v>
      </c>
      <c r="I496" s="234">
        <v>128.84</v>
      </c>
      <c r="J496" s="235">
        <v>2</v>
      </c>
      <c r="K496" s="113"/>
    </row>
    <row r="497" spans="1:11" ht="12.75">
      <c r="A497" s="232" t="s">
        <v>454</v>
      </c>
      <c r="B497" s="232" t="s">
        <v>1354</v>
      </c>
      <c r="C497" s="232"/>
      <c r="D497" s="233">
        <v>45209</v>
      </c>
      <c r="E497" s="233"/>
      <c r="F497" s="232" t="s">
        <v>1353</v>
      </c>
      <c r="G497" s="232"/>
      <c r="H497" s="232" t="s">
        <v>518</v>
      </c>
      <c r="I497" s="234">
        <v>63.71</v>
      </c>
      <c r="J497" s="235">
        <v>2</v>
      </c>
      <c r="K497" s="113"/>
    </row>
    <row r="498" spans="1:11" ht="12.75">
      <c r="A498" s="232" t="s">
        <v>454</v>
      </c>
      <c r="B498" s="232" t="s">
        <v>1355</v>
      </c>
      <c r="C498" s="232" t="s">
        <v>1356</v>
      </c>
      <c r="D498" s="233">
        <v>45209</v>
      </c>
      <c r="E498" s="233"/>
      <c r="F498" s="232" t="s">
        <v>1357</v>
      </c>
      <c r="G498" s="232" t="s">
        <v>3093</v>
      </c>
      <c r="H498" s="232" t="s">
        <v>556</v>
      </c>
      <c r="I498" s="234">
        <v>384</v>
      </c>
      <c r="J498" s="235">
        <v>2</v>
      </c>
      <c r="K498" s="113"/>
    </row>
    <row r="499" spans="1:11" ht="12.75">
      <c r="A499" s="232" t="s">
        <v>454</v>
      </c>
      <c r="B499" s="232" t="s">
        <v>1358</v>
      </c>
      <c r="C499" s="232" t="s">
        <v>1359</v>
      </c>
      <c r="D499" s="233">
        <v>45209</v>
      </c>
      <c r="E499" s="233"/>
      <c r="F499" s="232" t="s">
        <v>1360</v>
      </c>
      <c r="G499" s="232" t="s">
        <v>3093</v>
      </c>
      <c r="H499" s="232" t="s">
        <v>556</v>
      </c>
      <c r="I499" s="234">
        <v>384</v>
      </c>
      <c r="J499" s="235">
        <v>2</v>
      </c>
      <c r="K499" s="113"/>
    </row>
    <row r="500" spans="1:11" ht="12.75">
      <c r="A500" s="232" t="s">
        <v>454</v>
      </c>
      <c r="B500" s="232" t="s">
        <v>1361</v>
      </c>
      <c r="C500" s="232"/>
      <c r="D500" s="233">
        <v>45210</v>
      </c>
      <c r="E500" s="233"/>
      <c r="F500" s="232" t="s">
        <v>1362</v>
      </c>
      <c r="G500" s="232"/>
      <c r="H500" s="232" t="s">
        <v>618</v>
      </c>
      <c r="I500" s="234">
        <v>382</v>
      </c>
      <c r="J500" s="235">
        <v>2</v>
      </c>
      <c r="K500" s="113"/>
    </row>
    <row r="501" spans="1:11" ht="20.25">
      <c r="A501" s="232" t="s">
        <v>454</v>
      </c>
      <c r="B501" s="232" t="s">
        <v>1363</v>
      </c>
      <c r="C501" s="232"/>
      <c r="D501" s="233">
        <v>45215</v>
      </c>
      <c r="E501" s="233"/>
      <c r="F501" s="232" t="s">
        <v>1364</v>
      </c>
      <c r="G501" s="232"/>
      <c r="H501" s="232" t="s">
        <v>962</v>
      </c>
      <c r="I501" s="234">
        <v>348.46</v>
      </c>
      <c r="J501" s="235">
        <v>3</v>
      </c>
      <c r="K501" s="113"/>
    </row>
    <row r="502" spans="1:11" ht="12.75">
      <c r="A502" s="232" t="s">
        <v>454</v>
      </c>
      <c r="B502" s="232" t="s">
        <v>1365</v>
      </c>
      <c r="C502" s="232"/>
      <c r="D502" s="233">
        <v>45215</v>
      </c>
      <c r="E502" s="233"/>
      <c r="F502" s="232" t="s">
        <v>1366</v>
      </c>
      <c r="G502" s="232"/>
      <c r="H502" s="232" t="s">
        <v>1243</v>
      </c>
      <c r="I502" s="234">
        <v>25</v>
      </c>
      <c r="J502" s="235">
        <v>2</v>
      </c>
      <c r="K502" s="113"/>
    </row>
    <row r="503" spans="1:11" ht="12.75">
      <c r="A503" s="232" t="s">
        <v>454</v>
      </c>
      <c r="B503" s="232" t="s">
        <v>1367</v>
      </c>
      <c r="C503" s="232"/>
      <c r="D503" s="233">
        <v>45215</v>
      </c>
      <c r="E503" s="233"/>
      <c r="F503" s="232" t="s">
        <v>1368</v>
      </c>
      <c r="G503" s="232"/>
      <c r="H503" s="232" t="s">
        <v>544</v>
      </c>
      <c r="I503" s="234">
        <v>50.8</v>
      </c>
      <c r="J503" s="235">
        <v>3</v>
      </c>
      <c r="K503" s="113"/>
    </row>
    <row r="504" spans="1:11" ht="12.75">
      <c r="A504" s="232" t="s">
        <v>454</v>
      </c>
      <c r="B504" s="232" t="s">
        <v>1369</v>
      </c>
      <c r="C504" s="232"/>
      <c r="D504" s="233">
        <v>45217</v>
      </c>
      <c r="E504" s="233"/>
      <c r="F504" s="232" t="s">
        <v>1370</v>
      </c>
      <c r="G504" s="232"/>
      <c r="H504" s="232" t="s">
        <v>1329</v>
      </c>
      <c r="I504" s="234">
        <v>280</v>
      </c>
      <c r="J504" s="235">
        <v>3</v>
      </c>
      <c r="K504" s="113"/>
    </row>
    <row r="505" spans="1:11" ht="12.75">
      <c r="A505" s="232" t="s">
        <v>454</v>
      </c>
      <c r="B505" s="232" t="s">
        <v>1371</v>
      </c>
      <c r="C505" s="232"/>
      <c r="D505" s="233">
        <v>45218</v>
      </c>
      <c r="E505" s="233"/>
      <c r="F505" s="232" t="s">
        <v>1372</v>
      </c>
      <c r="G505" s="232"/>
      <c r="H505" s="232" t="s">
        <v>663</v>
      </c>
      <c r="I505" s="234">
        <v>25.6</v>
      </c>
      <c r="J505" s="235">
        <v>2</v>
      </c>
      <c r="K505" s="113"/>
    </row>
    <row r="506" spans="1:11" ht="30">
      <c r="A506" s="232" t="s">
        <v>454</v>
      </c>
      <c r="B506" s="232" t="s">
        <v>1373</v>
      </c>
      <c r="C506" s="232"/>
      <c r="D506" s="233">
        <v>45218</v>
      </c>
      <c r="E506" s="233"/>
      <c r="F506" s="232" t="s">
        <v>3135</v>
      </c>
      <c r="G506" s="232" t="s">
        <v>3122</v>
      </c>
      <c r="H506" s="232" t="s">
        <v>1374</v>
      </c>
      <c r="I506" s="234">
        <v>1749</v>
      </c>
      <c r="J506" s="235">
        <v>1</v>
      </c>
      <c r="K506" s="113"/>
    </row>
    <row r="507" spans="1:11" ht="12.75">
      <c r="A507" s="232" t="s">
        <v>454</v>
      </c>
      <c r="B507" s="232" t="s">
        <v>1375</v>
      </c>
      <c r="C507" s="232"/>
      <c r="D507" s="233">
        <v>45224</v>
      </c>
      <c r="E507" s="233"/>
      <c r="F507" s="232" t="s">
        <v>1376</v>
      </c>
      <c r="G507" s="232"/>
      <c r="H507" s="232" t="s">
        <v>1287</v>
      </c>
      <c r="I507" s="234">
        <v>100</v>
      </c>
      <c r="J507" s="235">
        <v>3</v>
      </c>
      <c r="K507" s="113"/>
    </row>
    <row r="508" spans="1:11" ht="12.75">
      <c r="A508" s="232" t="s">
        <v>454</v>
      </c>
      <c r="B508" s="232" t="s">
        <v>1377</v>
      </c>
      <c r="C508" s="232"/>
      <c r="D508" s="233">
        <v>45224</v>
      </c>
      <c r="E508" s="233"/>
      <c r="F508" s="232" t="s">
        <v>1378</v>
      </c>
      <c r="G508" s="232"/>
      <c r="H508" s="232" t="s">
        <v>468</v>
      </c>
      <c r="I508" s="234">
        <v>800</v>
      </c>
      <c r="J508" s="235">
        <v>2</v>
      </c>
      <c r="K508" s="113"/>
    </row>
    <row r="509" spans="1:11" ht="12.75">
      <c r="A509" s="232" t="s">
        <v>454</v>
      </c>
      <c r="B509" s="232" t="s">
        <v>1377</v>
      </c>
      <c r="C509" s="232"/>
      <c r="D509" s="233">
        <v>45224</v>
      </c>
      <c r="E509" s="233"/>
      <c r="F509" s="232" t="s">
        <v>1379</v>
      </c>
      <c r="G509" s="232"/>
      <c r="H509" s="232" t="s">
        <v>468</v>
      </c>
      <c r="I509" s="234">
        <v>800</v>
      </c>
      <c r="J509" s="235">
        <v>3</v>
      </c>
      <c r="K509" s="113"/>
    </row>
    <row r="510" spans="1:11" ht="12.75">
      <c r="A510" s="232" t="s">
        <v>454</v>
      </c>
      <c r="B510" s="232" t="s">
        <v>1380</v>
      </c>
      <c r="C510" s="232"/>
      <c r="D510" s="233">
        <v>45226</v>
      </c>
      <c r="E510" s="233"/>
      <c r="F510" s="232" t="s">
        <v>1381</v>
      </c>
      <c r="G510" s="232"/>
      <c r="H510" s="232" t="s">
        <v>521</v>
      </c>
      <c r="I510" s="234">
        <v>665</v>
      </c>
      <c r="J510" s="235">
        <v>3</v>
      </c>
      <c r="K510" s="113"/>
    </row>
    <row r="511" spans="1:11" ht="30">
      <c r="A511" s="232" t="s">
        <v>454</v>
      </c>
      <c r="B511" s="232" t="s">
        <v>1382</v>
      </c>
      <c r="C511" s="232"/>
      <c r="D511" s="233">
        <v>45230</v>
      </c>
      <c r="E511" s="233"/>
      <c r="F511" s="232" t="s">
        <v>1383</v>
      </c>
      <c r="G511" s="232"/>
      <c r="H511" s="232" t="s">
        <v>468</v>
      </c>
      <c r="I511" s="234">
        <v>247.6</v>
      </c>
      <c r="J511" s="235">
        <v>3</v>
      </c>
      <c r="K511" s="113"/>
    </row>
    <row r="512" spans="1:11" ht="12.75">
      <c r="A512" s="232" t="s">
        <v>454</v>
      </c>
      <c r="B512" s="232" t="s">
        <v>1384</v>
      </c>
      <c r="C512" s="232"/>
      <c r="D512" s="233">
        <v>45230</v>
      </c>
      <c r="E512" s="233"/>
      <c r="F512" s="232" t="s">
        <v>1385</v>
      </c>
      <c r="G512" s="232"/>
      <c r="H512" s="232" t="s">
        <v>1152</v>
      </c>
      <c r="I512" s="234">
        <v>185</v>
      </c>
      <c r="J512" s="235">
        <v>3</v>
      </c>
      <c r="K512" s="113"/>
    </row>
    <row r="513" spans="1:11" ht="12.75">
      <c r="A513" s="232" t="s">
        <v>454</v>
      </c>
      <c r="B513" s="232" t="s">
        <v>1386</v>
      </c>
      <c r="C513" s="232"/>
      <c r="D513" s="233">
        <v>45230</v>
      </c>
      <c r="E513" s="233"/>
      <c r="F513" s="232" t="s">
        <v>1026</v>
      </c>
      <c r="G513" s="232"/>
      <c r="H513" s="232" t="s">
        <v>1027</v>
      </c>
      <c r="I513" s="234">
        <v>-19.6</v>
      </c>
      <c r="J513" s="235">
        <v>4</v>
      </c>
      <c r="K513" s="113"/>
    </row>
    <row r="514" spans="1:11" ht="12.75">
      <c r="A514" s="232" t="s">
        <v>454</v>
      </c>
      <c r="B514" s="232" t="s">
        <v>1387</v>
      </c>
      <c r="C514" s="232"/>
      <c r="D514" s="233">
        <v>45230</v>
      </c>
      <c r="E514" s="233"/>
      <c r="F514" s="232" t="s">
        <v>922</v>
      </c>
      <c r="G514" s="232"/>
      <c r="H514" s="232" t="s">
        <v>476</v>
      </c>
      <c r="I514" s="234">
        <v>6.9</v>
      </c>
      <c r="J514" s="235">
        <v>4</v>
      </c>
      <c r="K514" s="113"/>
    </row>
    <row r="515" spans="1:11" ht="40.5">
      <c r="A515" s="232" t="s">
        <v>454</v>
      </c>
      <c r="B515" s="232" t="s">
        <v>1388</v>
      </c>
      <c r="C515" s="232"/>
      <c r="D515" s="233">
        <v>45203</v>
      </c>
      <c r="E515" s="233"/>
      <c r="F515" s="232" t="s">
        <v>1389</v>
      </c>
      <c r="G515" s="232"/>
      <c r="H515" s="232" t="s">
        <v>1390</v>
      </c>
      <c r="I515" s="234">
        <v>672</v>
      </c>
      <c r="J515" s="235">
        <v>2</v>
      </c>
      <c r="K515" s="113"/>
    </row>
    <row r="516" spans="1:11" ht="12.75">
      <c r="A516" s="232" t="s">
        <v>454</v>
      </c>
      <c r="B516" s="232" t="s">
        <v>1391</v>
      </c>
      <c r="C516" s="232"/>
      <c r="D516" s="233">
        <v>45232</v>
      </c>
      <c r="E516" s="233"/>
      <c r="F516" s="232" t="s">
        <v>932</v>
      </c>
      <c r="G516" s="232"/>
      <c r="H516" s="232" t="s">
        <v>476</v>
      </c>
      <c r="I516" s="234">
        <v>2</v>
      </c>
      <c r="J516" s="235">
        <v>4</v>
      </c>
      <c r="K516" s="113"/>
    </row>
    <row r="517" spans="1:11" ht="30">
      <c r="A517" s="232" t="s">
        <v>454</v>
      </c>
      <c r="B517" s="232" t="s">
        <v>1392</v>
      </c>
      <c r="C517" s="232"/>
      <c r="D517" s="233">
        <v>45233</v>
      </c>
      <c r="E517" s="233"/>
      <c r="F517" s="232" t="s">
        <v>3134</v>
      </c>
      <c r="G517" s="232" t="s">
        <v>3125</v>
      </c>
      <c r="H517" s="232" t="s">
        <v>1393</v>
      </c>
      <c r="I517" s="234">
        <v>5724</v>
      </c>
      <c r="J517" s="235">
        <v>1</v>
      </c>
      <c r="K517" s="113"/>
    </row>
    <row r="518" spans="1:11" ht="30">
      <c r="A518" s="232" t="s">
        <v>454</v>
      </c>
      <c r="B518" s="232" t="s">
        <v>1394</v>
      </c>
      <c r="C518" s="232"/>
      <c r="D518" s="233">
        <v>45233</v>
      </c>
      <c r="E518" s="233"/>
      <c r="F518" s="232" t="s">
        <v>3133</v>
      </c>
      <c r="G518" s="232" t="s">
        <v>3124</v>
      </c>
      <c r="H518" s="232" t="s">
        <v>1395</v>
      </c>
      <c r="I518" s="234">
        <v>1007</v>
      </c>
      <c r="J518" s="235">
        <v>1</v>
      </c>
      <c r="K518" s="113"/>
    </row>
    <row r="519" spans="1:11" ht="30">
      <c r="A519" s="232" t="s">
        <v>454</v>
      </c>
      <c r="B519" s="232" t="s">
        <v>1396</v>
      </c>
      <c r="C519" s="232"/>
      <c r="D519" s="233">
        <v>45233</v>
      </c>
      <c r="E519" s="233"/>
      <c r="F519" s="232" t="s">
        <v>3132</v>
      </c>
      <c r="G519" s="232"/>
      <c r="H519" s="232" t="s">
        <v>1397</v>
      </c>
      <c r="I519" s="234">
        <v>530</v>
      </c>
      <c r="J519" s="235">
        <v>1</v>
      </c>
      <c r="K519" s="113"/>
    </row>
    <row r="520" spans="1:11" ht="12.75">
      <c r="A520" s="232" t="s">
        <v>454</v>
      </c>
      <c r="B520" s="232" t="s">
        <v>1398</v>
      </c>
      <c r="C520" s="232"/>
      <c r="D520" s="233">
        <v>45233</v>
      </c>
      <c r="E520" s="233"/>
      <c r="F520" s="232" t="s">
        <v>1399</v>
      </c>
      <c r="G520" s="232"/>
      <c r="H520" s="232" t="s">
        <v>544</v>
      </c>
      <c r="I520" s="234">
        <v>690.4</v>
      </c>
      <c r="J520" s="235">
        <v>3</v>
      </c>
      <c r="K520" s="113"/>
    </row>
    <row r="521" spans="1:11" ht="12.75">
      <c r="A521" s="232" t="s">
        <v>454</v>
      </c>
      <c r="B521" s="232" t="s">
        <v>1400</v>
      </c>
      <c r="C521" s="232"/>
      <c r="D521" s="233">
        <v>45236</v>
      </c>
      <c r="E521" s="233"/>
      <c r="F521" s="232" t="s">
        <v>1401</v>
      </c>
      <c r="G521" s="232"/>
      <c r="H521" s="232" t="s">
        <v>631</v>
      </c>
      <c r="I521" s="234">
        <v>61.03</v>
      </c>
      <c r="J521" s="235">
        <v>2</v>
      </c>
      <c r="K521" s="113"/>
    </row>
    <row r="522" spans="1:11" ht="20.25">
      <c r="A522" s="232" t="s">
        <v>454</v>
      </c>
      <c r="B522" s="232" t="s">
        <v>1402</v>
      </c>
      <c r="C522" s="232"/>
      <c r="D522" s="233">
        <v>45236</v>
      </c>
      <c r="E522" s="233"/>
      <c r="F522" s="232" t="s">
        <v>3131</v>
      </c>
      <c r="G522" s="232" t="s">
        <v>3116</v>
      </c>
      <c r="H522" s="232" t="s">
        <v>1403</v>
      </c>
      <c r="I522" s="234">
        <v>265</v>
      </c>
      <c r="J522" s="235">
        <v>1</v>
      </c>
      <c r="K522" s="113"/>
    </row>
    <row r="523" spans="1:11" ht="20.25">
      <c r="A523" s="232" t="s">
        <v>454</v>
      </c>
      <c r="B523" s="232" t="s">
        <v>1404</v>
      </c>
      <c r="C523" s="232" t="s">
        <v>1405</v>
      </c>
      <c r="D523" s="233">
        <v>45237</v>
      </c>
      <c r="E523" s="233"/>
      <c r="F523" s="232" t="s">
        <v>1406</v>
      </c>
      <c r="G523" s="232"/>
      <c r="H523" s="232" t="s">
        <v>1407</v>
      </c>
      <c r="I523" s="234">
        <v>1482</v>
      </c>
      <c r="J523" s="235">
        <v>2</v>
      </c>
      <c r="K523" s="113"/>
    </row>
    <row r="524" spans="1:11" ht="20.25">
      <c r="A524" s="232" t="s">
        <v>454</v>
      </c>
      <c r="B524" s="232" t="s">
        <v>1408</v>
      </c>
      <c r="C524" s="232" t="s">
        <v>1409</v>
      </c>
      <c r="D524" s="233">
        <v>45237</v>
      </c>
      <c r="E524" s="233"/>
      <c r="F524" s="232" t="s">
        <v>1410</v>
      </c>
      <c r="G524" s="232"/>
      <c r="H524" s="232" t="s">
        <v>1411</v>
      </c>
      <c r="I524" s="234">
        <v>1070.55</v>
      </c>
      <c r="J524" s="235">
        <v>2</v>
      </c>
      <c r="K524" s="113"/>
    </row>
    <row r="525" spans="1:11" ht="20.25">
      <c r="A525" s="232" t="s">
        <v>454</v>
      </c>
      <c r="B525" s="232" t="s">
        <v>1412</v>
      </c>
      <c r="C525" s="232" t="s">
        <v>1413</v>
      </c>
      <c r="D525" s="233">
        <v>45237</v>
      </c>
      <c r="E525" s="233"/>
      <c r="F525" s="232" t="s">
        <v>1414</v>
      </c>
      <c r="G525" s="232"/>
      <c r="H525" s="232" t="s">
        <v>491</v>
      </c>
      <c r="I525" s="234">
        <v>240</v>
      </c>
      <c r="J525" s="235">
        <v>3</v>
      </c>
      <c r="K525" s="113"/>
    </row>
    <row r="526" spans="1:11" ht="20.25">
      <c r="A526" s="232" t="s">
        <v>454</v>
      </c>
      <c r="B526" s="232" t="s">
        <v>1415</v>
      </c>
      <c r="C526" s="232"/>
      <c r="D526" s="233">
        <v>45238</v>
      </c>
      <c r="E526" s="233"/>
      <c r="F526" s="232" t="s">
        <v>1416</v>
      </c>
      <c r="G526" s="232"/>
      <c r="H526" s="232" t="s">
        <v>819</v>
      </c>
      <c r="I526" s="234">
        <v>2966.74</v>
      </c>
      <c r="J526" s="235">
        <v>4</v>
      </c>
      <c r="K526" s="113"/>
    </row>
    <row r="527" spans="1:11" ht="20.25">
      <c r="A527" s="232" t="s">
        <v>454</v>
      </c>
      <c r="B527" s="232" t="s">
        <v>1415</v>
      </c>
      <c r="C527" s="232"/>
      <c r="D527" s="233">
        <v>45238</v>
      </c>
      <c r="E527" s="233"/>
      <c r="F527" s="232" t="s">
        <v>1417</v>
      </c>
      <c r="G527" s="232"/>
      <c r="H527" s="232" t="s">
        <v>747</v>
      </c>
      <c r="I527" s="234">
        <v>92.71</v>
      </c>
      <c r="J527" s="235">
        <v>4</v>
      </c>
      <c r="K527" s="113"/>
    </row>
    <row r="528" spans="1:11" ht="12.75">
      <c r="A528" s="232" t="s">
        <v>454</v>
      </c>
      <c r="B528" s="232" t="s">
        <v>1418</v>
      </c>
      <c r="C528" s="232" t="s">
        <v>1419</v>
      </c>
      <c r="D528" s="233">
        <v>45238</v>
      </c>
      <c r="E528" s="233"/>
      <c r="F528" s="232" t="s">
        <v>486</v>
      </c>
      <c r="G528" s="232" t="s">
        <v>3091</v>
      </c>
      <c r="H528" s="232" t="s">
        <v>487</v>
      </c>
      <c r="I528" s="234">
        <v>259.95</v>
      </c>
      <c r="J528" s="235">
        <v>4</v>
      </c>
      <c r="K528" s="113"/>
    </row>
    <row r="529" spans="1:11" ht="12.75">
      <c r="A529" s="232" t="s">
        <v>454</v>
      </c>
      <c r="B529" s="232" t="s">
        <v>1420</v>
      </c>
      <c r="C529" s="232"/>
      <c r="D529" s="233">
        <v>45244</v>
      </c>
      <c r="E529" s="233"/>
      <c r="F529" s="232" t="s">
        <v>1421</v>
      </c>
      <c r="G529" s="232"/>
      <c r="H529" s="232" t="s">
        <v>938</v>
      </c>
      <c r="I529" s="234">
        <v>160</v>
      </c>
      <c r="J529" s="235">
        <v>3</v>
      </c>
      <c r="K529" s="113"/>
    </row>
    <row r="530" spans="1:11" ht="12.75">
      <c r="A530" s="232" t="s">
        <v>454</v>
      </c>
      <c r="B530" s="232" t="s">
        <v>1422</v>
      </c>
      <c r="C530" s="232" t="s">
        <v>1423</v>
      </c>
      <c r="D530" s="233">
        <v>45244</v>
      </c>
      <c r="E530" s="233"/>
      <c r="F530" s="232" t="s">
        <v>1424</v>
      </c>
      <c r="G530" s="232" t="s">
        <v>3094</v>
      </c>
      <c r="H530" s="232" t="s">
        <v>1267</v>
      </c>
      <c r="I530" s="234">
        <v>660</v>
      </c>
      <c r="J530" s="235">
        <v>3</v>
      </c>
      <c r="K530" s="113"/>
    </row>
    <row r="531" spans="1:11" ht="12.75">
      <c r="A531" s="232" t="s">
        <v>454</v>
      </c>
      <c r="B531" s="232" t="s">
        <v>1425</v>
      </c>
      <c r="C531" s="232" t="s">
        <v>1426</v>
      </c>
      <c r="D531" s="233">
        <v>45244</v>
      </c>
      <c r="E531" s="233"/>
      <c r="F531" s="232" t="s">
        <v>1427</v>
      </c>
      <c r="G531" s="232" t="s">
        <v>3094</v>
      </c>
      <c r="H531" s="232" t="s">
        <v>1267</v>
      </c>
      <c r="I531" s="234">
        <v>495</v>
      </c>
      <c r="J531" s="235">
        <v>2</v>
      </c>
      <c r="K531" s="113"/>
    </row>
    <row r="532" spans="1:11" ht="30">
      <c r="A532" s="232" t="s">
        <v>454</v>
      </c>
      <c r="B532" s="232" t="s">
        <v>1428</v>
      </c>
      <c r="C532" s="232"/>
      <c r="D532" s="233">
        <v>45245</v>
      </c>
      <c r="E532" s="233"/>
      <c r="F532" s="232" t="s">
        <v>1429</v>
      </c>
      <c r="G532" s="232"/>
      <c r="H532" s="232" t="s">
        <v>1430</v>
      </c>
      <c r="I532" s="234">
        <v>1748.6</v>
      </c>
      <c r="J532" s="235">
        <v>3</v>
      </c>
      <c r="K532" s="113"/>
    </row>
    <row r="533" spans="1:11" ht="12.75">
      <c r="A533" s="232" t="s">
        <v>454</v>
      </c>
      <c r="B533" s="232" t="s">
        <v>1431</v>
      </c>
      <c r="C533" s="232"/>
      <c r="D533" s="233">
        <v>45245</v>
      </c>
      <c r="E533" s="233"/>
      <c r="F533" s="232" t="s">
        <v>915</v>
      </c>
      <c r="G533" s="232"/>
      <c r="H533" s="232" t="s">
        <v>476</v>
      </c>
      <c r="I533" s="234">
        <v>15</v>
      </c>
      <c r="J533" s="235">
        <v>4</v>
      </c>
      <c r="K533" s="113"/>
    </row>
    <row r="534" spans="1:11" ht="12.75">
      <c r="A534" s="232" t="s">
        <v>454</v>
      </c>
      <c r="B534" s="232" t="s">
        <v>1432</v>
      </c>
      <c r="C534" s="232"/>
      <c r="D534" s="233">
        <v>45245</v>
      </c>
      <c r="E534" s="233"/>
      <c r="F534" s="232" t="s">
        <v>510</v>
      </c>
      <c r="G534" s="232"/>
      <c r="H534" s="232" t="s">
        <v>476</v>
      </c>
      <c r="I534" s="234">
        <v>17.49</v>
      </c>
      <c r="J534" s="235">
        <v>4</v>
      </c>
      <c r="K534" s="113"/>
    </row>
    <row r="535" spans="1:11" ht="30">
      <c r="A535" s="232" t="s">
        <v>454</v>
      </c>
      <c r="B535" s="232" t="s">
        <v>1433</v>
      </c>
      <c r="C535" s="232" t="s">
        <v>1434</v>
      </c>
      <c r="D535" s="233">
        <v>45246</v>
      </c>
      <c r="E535" s="233"/>
      <c r="F535" s="232" t="s">
        <v>1435</v>
      </c>
      <c r="G535" s="232" t="s">
        <v>3092</v>
      </c>
      <c r="H535" s="232" t="s">
        <v>498</v>
      </c>
      <c r="I535" s="234">
        <v>1748.04</v>
      </c>
      <c r="J535" s="235">
        <v>3</v>
      </c>
      <c r="K535" s="113"/>
    </row>
    <row r="536" spans="1:11" ht="30">
      <c r="A536" s="232" t="s">
        <v>454</v>
      </c>
      <c r="B536" s="232" t="s">
        <v>1436</v>
      </c>
      <c r="C536" s="232" t="s">
        <v>1437</v>
      </c>
      <c r="D536" s="233">
        <v>45246</v>
      </c>
      <c r="E536" s="233"/>
      <c r="F536" s="232" t="s">
        <v>1438</v>
      </c>
      <c r="G536" s="232" t="s">
        <v>3092</v>
      </c>
      <c r="H536" s="232" t="s">
        <v>498</v>
      </c>
      <c r="I536" s="234">
        <v>1163</v>
      </c>
      <c r="J536" s="235">
        <v>3</v>
      </c>
      <c r="K536" s="113"/>
    </row>
    <row r="537" spans="1:11" ht="20.25">
      <c r="A537" s="232" t="s">
        <v>454</v>
      </c>
      <c r="B537" s="232" t="s">
        <v>1439</v>
      </c>
      <c r="C537" s="232" t="s">
        <v>1440</v>
      </c>
      <c r="D537" s="233">
        <v>45250</v>
      </c>
      <c r="E537" s="233"/>
      <c r="F537" s="232" t="s">
        <v>1441</v>
      </c>
      <c r="G537" s="232"/>
      <c r="H537" s="232" t="s">
        <v>1442</v>
      </c>
      <c r="I537" s="234">
        <v>415.8</v>
      </c>
      <c r="J537" s="235">
        <v>2</v>
      </c>
      <c r="K537" s="113"/>
    </row>
    <row r="538" spans="1:11" ht="20.25">
      <c r="A538" s="232" t="s">
        <v>454</v>
      </c>
      <c r="B538" s="232" t="s">
        <v>1443</v>
      </c>
      <c r="C538" s="232"/>
      <c r="D538" s="233">
        <v>45250</v>
      </c>
      <c r="E538" s="233"/>
      <c r="F538" s="232" t="s">
        <v>1444</v>
      </c>
      <c r="G538" s="232"/>
      <c r="H538" s="232" t="s">
        <v>476</v>
      </c>
      <c r="I538" s="234">
        <v>1</v>
      </c>
      <c r="J538" s="235">
        <v>4</v>
      </c>
      <c r="K538" s="113"/>
    </row>
    <row r="539" spans="1:11" ht="20.25">
      <c r="A539" s="232" t="s">
        <v>454</v>
      </c>
      <c r="B539" s="232" t="s">
        <v>1445</v>
      </c>
      <c r="C539" s="232"/>
      <c r="D539" s="233">
        <v>45250</v>
      </c>
      <c r="E539" s="233"/>
      <c r="F539" s="232" t="s">
        <v>1446</v>
      </c>
      <c r="G539" s="232"/>
      <c r="H539" s="232" t="s">
        <v>476</v>
      </c>
      <c r="I539" s="234">
        <v>1</v>
      </c>
      <c r="J539" s="235">
        <v>4</v>
      </c>
      <c r="K539" s="113"/>
    </row>
    <row r="540" spans="1:11" ht="12.75">
      <c r="A540" s="232" t="s">
        <v>454</v>
      </c>
      <c r="B540" s="232" t="s">
        <v>1447</v>
      </c>
      <c r="C540" s="232"/>
      <c r="D540" s="233">
        <v>45252</v>
      </c>
      <c r="E540" s="233"/>
      <c r="F540" s="232" t="s">
        <v>1448</v>
      </c>
      <c r="G540" s="232"/>
      <c r="H540" s="232" t="s">
        <v>663</v>
      </c>
      <c r="I540" s="234">
        <v>50</v>
      </c>
      <c r="J540" s="235">
        <v>3</v>
      </c>
      <c r="K540" s="113"/>
    </row>
    <row r="541" spans="1:11" ht="12.75">
      <c r="A541" s="232" t="s">
        <v>454</v>
      </c>
      <c r="B541" s="232" t="s">
        <v>1449</v>
      </c>
      <c r="C541" s="232"/>
      <c r="D541" s="233">
        <v>45252</v>
      </c>
      <c r="E541" s="233"/>
      <c r="F541" s="232" t="s">
        <v>1450</v>
      </c>
      <c r="G541" s="232"/>
      <c r="H541" s="232" t="s">
        <v>1451</v>
      </c>
      <c r="I541" s="234">
        <v>810</v>
      </c>
      <c r="J541" s="235">
        <v>3</v>
      </c>
      <c r="K541" s="113"/>
    </row>
    <row r="542" spans="1:11" ht="20.25">
      <c r="A542" s="232" t="s">
        <v>454</v>
      </c>
      <c r="B542" s="232" t="s">
        <v>1452</v>
      </c>
      <c r="C542" s="232"/>
      <c r="D542" s="233">
        <v>45252</v>
      </c>
      <c r="E542" s="233"/>
      <c r="F542" s="232" t="s">
        <v>1115</v>
      </c>
      <c r="G542" s="232"/>
      <c r="H542" s="232" t="s">
        <v>1149</v>
      </c>
      <c r="I542" s="234">
        <v>-146.25</v>
      </c>
      <c r="J542" s="235">
        <v>4</v>
      </c>
      <c r="K542" s="113"/>
    </row>
    <row r="543" spans="1:11" ht="12.75">
      <c r="A543" s="232" t="s">
        <v>454</v>
      </c>
      <c r="B543" s="232" t="s">
        <v>1453</v>
      </c>
      <c r="C543" s="232"/>
      <c r="D543" s="233">
        <v>45253</v>
      </c>
      <c r="E543" s="233"/>
      <c r="F543" s="232" t="s">
        <v>1454</v>
      </c>
      <c r="G543" s="232"/>
      <c r="H543" s="232" t="s">
        <v>1455</v>
      </c>
      <c r="I543" s="234">
        <v>180.82</v>
      </c>
      <c r="J543" s="235">
        <v>3</v>
      </c>
      <c r="K543" s="113"/>
    </row>
    <row r="544" spans="1:11" ht="20.25">
      <c r="A544" s="232" t="s">
        <v>454</v>
      </c>
      <c r="B544" s="232" t="s">
        <v>1456</v>
      </c>
      <c r="C544" s="232"/>
      <c r="D544" s="233">
        <v>45253</v>
      </c>
      <c r="E544" s="233"/>
      <c r="F544" s="232" t="s">
        <v>1457</v>
      </c>
      <c r="G544" s="232"/>
      <c r="H544" s="232" t="s">
        <v>984</v>
      </c>
      <c r="I544" s="234">
        <v>24.2</v>
      </c>
      <c r="J544" s="235">
        <v>2</v>
      </c>
      <c r="K544" s="113"/>
    </row>
    <row r="545" spans="1:11" ht="12.75">
      <c r="A545" s="232" t="s">
        <v>454</v>
      </c>
      <c r="B545" s="232" t="s">
        <v>1458</v>
      </c>
      <c r="C545" s="232"/>
      <c r="D545" s="233">
        <v>45253</v>
      </c>
      <c r="E545" s="233"/>
      <c r="F545" s="232" t="s">
        <v>915</v>
      </c>
      <c r="G545" s="232"/>
      <c r="H545" s="232" t="s">
        <v>476</v>
      </c>
      <c r="I545" s="234">
        <v>15</v>
      </c>
      <c r="J545" s="235">
        <v>4</v>
      </c>
      <c r="K545" s="113"/>
    </row>
    <row r="546" spans="1:11" ht="12.75">
      <c r="A546" s="232" t="s">
        <v>454</v>
      </c>
      <c r="B546" s="232" t="s">
        <v>1459</v>
      </c>
      <c r="C546" s="232"/>
      <c r="D546" s="233">
        <v>45253</v>
      </c>
      <c r="E546" s="233"/>
      <c r="F546" s="232" t="s">
        <v>510</v>
      </c>
      <c r="G546" s="232"/>
      <c r="H546" s="232" t="s">
        <v>476</v>
      </c>
      <c r="I546" s="234">
        <v>10</v>
      </c>
      <c r="J546" s="235">
        <v>4</v>
      </c>
      <c r="K546" s="113"/>
    </row>
    <row r="547" spans="1:11" ht="20.25">
      <c r="A547" s="232" t="s">
        <v>454</v>
      </c>
      <c r="B547" s="232" t="s">
        <v>1460</v>
      </c>
      <c r="C547" s="232"/>
      <c r="D547" s="233">
        <v>45257</v>
      </c>
      <c r="E547" s="233"/>
      <c r="F547" s="232" t="s">
        <v>1461</v>
      </c>
      <c r="G547" s="232"/>
      <c r="H547" s="232" t="s">
        <v>1462</v>
      </c>
      <c r="I547" s="234">
        <v>1146.35</v>
      </c>
      <c r="J547" s="235">
        <v>2</v>
      </c>
      <c r="K547" s="113"/>
    </row>
    <row r="548" spans="1:11" ht="12.75">
      <c r="A548" s="232" t="s">
        <v>454</v>
      </c>
      <c r="B548" s="232" t="s">
        <v>1463</v>
      </c>
      <c r="C548" s="232"/>
      <c r="D548" s="233">
        <v>45257</v>
      </c>
      <c r="E548" s="233"/>
      <c r="F548" s="232" t="s">
        <v>1464</v>
      </c>
      <c r="G548" s="232"/>
      <c r="H548" s="232" t="s">
        <v>468</v>
      </c>
      <c r="I548" s="234">
        <v>800</v>
      </c>
      <c r="J548" s="235">
        <v>2</v>
      </c>
      <c r="K548" s="113"/>
    </row>
    <row r="549" spans="1:11" ht="12.75">
      <c r="A549" s="232" t="s">
        <v>454</v>
      </c>
      <c r="B549" s="232" t="s">
        <v>1463</v>
      </c>
      <c r="C549" s="232"/>
      <c r="D549" s="233">
        <v>45257</v>
      </c>
      <c r="E549" s="233"/>
      <c r="F549" s="232" t="s">
        <v>1465</v>
      </c>
      <c r="G549" s="232"/>
      <c r="H549" s="232" t="s">
        <v>468</v>
      </c>
      <c r="I549" s="234">
        <v>800</v>
      </c>
      <c r="J549" s="235">
        <v>3</v>
      </c>
      <c r="K549" s="113"/>
    </row>
    <row r="550" spans="1:11" ht="12.75">
      <c r="A550" s="232" t="s">
        <v>454</v>
      </c>
      <c r="B550" s="232" t="s">
        <v>1466</v>
      </c>
      <c r="C550" s="232" t="s">
        <v>1467</v>
      </c>
      <c r="D550" s="233">
        <v>45257</v>
      </c>
      <c r="E550" s="233"/>
      <c r="F550" s="232" t="s">
        <v>1468</v>
      </c>
      <c r="G550" s="232" t="s">
        <v>3094</v>
      </c>
      <c r="H550" s="232" t="s">
        <v>1267</v>
      </c>
      <c r="I550" s="234">
        <v>4125</v>
      </c>
      <c r="J550" s="235">
        <v>3</v>
      </c>
      <c r="K550" s="113"/>
    </row>
    <row r="551" spans="1:11" ht="12.75">
      <c r="A551" s="232" t="s">
        <v>454</v>
      </c>
      <c r="B551" s="232" t="s">
        <v>1469</v>
      </c>
      <c r="C551" s="232" t="s">
        <v>1470</v>
      </c>
      <c r="D551" s="233">
        <v>45257</v>
      </c>
      <c r="E551" s="233"/>
      <c r="F551" s="232" t="s">
        <v>1471</v>
      </c>
      <c r="G551" s="232" t="s">
        <v>3093</v>
      </c>
      <c r="H551" s="232" t="s">
        <v>556</v>
      </c>
      <c r="I551" s="234">
        <v>288</v>
      </c>
      <c r="J551" s="235">
        <v>3</v>
      </c>
      <c r="K551" s="113"/>
    </row>
    <row r="552" spans="1:11" ht="20.25">
      <c r="A552" s="232" t="s">
        <v>454</v>
      </c>
      <c r="B552" s="232" t="s">
        <v>1472</v>
      </c>
      <c r="C552" s="232"/>
      <c r="D552" s="233">
        <v>45258</v>
      </c>
      <c r="E552" s="233"/>
      <c r="F552" s="232" t="s">
        <v>1473</v>
      </c>
      <c r="G552" s="232"/>
      <c r="H552" s="232" t="s">
        <v>1474</v>
      </c>
      <c r="I552" s="234">
        <v>124.56</v>
      </c>
      <c r="J552" s="235">
        <v>2</v>
      </c>
      <c r="K552" s="113"/>
    </row>
    <row r="553" spans="1:11" ht="20.25">
      <c r="A553" s="232" t="s">
        <v>454</v>
      </c>
      <c r="B553" s="232" t="s">
        <v>1475</v>
      </c>
      <c r="C553" s="232"/>
      <c r="D553" s="233">
        <v>45258</v>
      </c>
      <c r="E553" s="233"/>
      <c r="F553" s="232" t="s">
        <v>1473</v>
      </c>
      <c r="G553" s="232"/>
      <c r="H553" s="232" t="s">
        <v>516</v>
      </c>
      <c r="I553" s="234">
        <v>83.36</v>
      </c>
      <c r="J553" s="235">
        <v>2</v>
      </c>
      <c r="K553" s="113"/>
    </row>
    <row r="554" spans="1:11" ht="20.25">
      <c r="A554" s="232" t="s">
        <v>454</v>
      </c>
      <c r="B554" s="232" t="s">
        <v>1476</v>
      </c>
      <c r="C554" s="232" t="s">
        <v>1477</v>
      </c>
      <c r="D554" s="233">
        <v>45258</v>
      </c>
      <c r="E554" s="233"/>
      <c r="F554" s="232" t="s">
        <v>1478</v>
      </c>
      <c r="G554" s="232"/>
      <c r="H554" s="232" t="s">
        <v>580</v>
      </c>
      <c r="I554" s="234">
        <v>280</v>
      </c>
      <c r="J554" s="235">
        <v>3</v>
      </c>
      <c r="K554" s="113"/>
    </row>
    <row r="555" spans="1:11" ht="12.75">
      <c r="A555" s="232" t="s">
        <v>454</v>
      </c>
      <c r="B555" s="232" t="s">
        <v>1479</v>
      </c>
      <c r="C555" s="232"/>
      <c r="D555" s="233">
        <v>45258</v>
      </c>
      <c r="E555" s="233"/>
      <c r="F555" s="232" t="s">
        <v>1480</v>
      </c>
      <c r="G555" s="232"/>
      <c r="H555" s="232" t="s">
        <v>1324</v>
      </c>
      <c r="I555" s="234">
        <v>1195</v>
      </c>
      <c r="J555" s="235">
        <v>3</v>
      </c>
      <c r="K555" s="113"/>
    </row>
    <row r="556" spans="1:11" ht="20.25">
      <c r="A556" s="232" t="s">
        <v>454</v>
      </c>
      <c r="B556" s="232" t="s">
        <v>1481</v>
      </c>
      <c r="C556" s="232"/>
      <c r="D556" s="233">
        <v>45258</v>
      </c>
      <c r="E556" s="233"/>
      <c r="F556" s="232" t="s">
        <v>1482</v>
      </c>
      <c r="G556" s="232" t="s">
        <v>3096</v>
      </c>
      <c r="H556" s="232" t="s">
        <v>618</v>
      </c>
      <c r="I556" s="234">
        <v>1982.5</v>
      </c>
      <c r="J556" s="235">
        <v>3</v>
      </c>
      <c r="K556" s="113"/>
    </row>
    <row r="557" spans="1:11" ht="20.25">
      <c r="A557" s="232" t="s">
        <v>454</v>
      </c>
      <c r="B557" s="232" t="s">
        <v>1483</v>
      </c>
      <c r="C557" s="232"/>
      <c r="D557" s="233">
        <v>45259</v>
      </c>
      <c r="E557" s="233"/>
      <c r="F557" s="232" t="s">
        <v>1484</v>
      </c>
      <c r="G557" s="232"/>
      <c r="H557" s="232" t="s">
        <v>1485</v>
      </c>
      <c r="I557" s="234">
        <v>360.15</v>
      </c>
      <c r="J557" s="235">
        <v>2</v>
      </c>
      <c r="K557" s="113"/>
    </row>
    <row r="558" spans="1:11" ht="12.75">
      <c r="A558" s="232" t="s">
        <v>454</v>
      </c>
      <c r="B558" s="232" t="s">
        <v>1486</v>
      </c>
      <c r="C558" s="232"/>
      <c r="D558" s="233">
        <v>45260</v>
      </c>
      <c r="E558" s="233"/>
      <c r="F558" s="232" t="s">
        <v>922</v>
      </c>
      <c r="G558" s="232"/>
      <c r="H558" s="232" t="s">
        <v>476</v>
      </c>
      <c r="I558" s="234">
        <v>6.9</v>
      </c>
      <c r="J558" s="235">
        <v>4</v>
      </c>
      <c r="K558" s="113"/>
    </row>
    <row r="559" spans="1:11" ht="12.75">
      <c r="A559" s="232" t="s">
        <v>454</v>
      </c>
      <c r="B559" s="232" t="s">
        <v>1487</v>
      </c>
      <c r="C559" s="232"/>
      <c r="D559" s="233">
        <v>45261</v>
      </c>
      <c r="E559" s="233"/>
      <c r="F559" s="232" t="s">
        <v>1488</v>
      </c>
      <c r="G559" s="232"/>
      <c r="H559" s="232" t="s">
        <v>476</v>
      </c>
      <c r="I559" s="234">
        <v>1</v>
      </c>
      <c r="J559" s="235">
        <v>4</v>
      </c>
      <c r="K559" s="113"/>
    </row>
    <row r="560" spans="1:11" ht="12.75">
      <c r="A560" s="232" t="s">
        <v>454</v>
      </c>
      <c r="B560" s="232" t="s">
        <v>1489</v>
      </c>
      <c r="C560" s="232"/>
      <c r="D560" s="233">
        <v>45261</v>
      </c>
      <c r="E560" s="233"/>
      <c r="F560" s="232" t="s">
        <v>930</v>
      </c>
      <c r="G560" s="232"/>
      <c r="H560" s="232" t="s">
        <v>476</v>
      </c>
      <c r="I560" s="234">
        <v>2</v>
      </c>
      <c r="J560" s="235">
        <v>4</v>
      </c>
      <c r="K560" s="113"/>
    </row>
    <row r="561" spans="1:11" ht="30">
      <c r="A561" s="232" t="s">
        <v>454</v>
      </c>
      <c r="B561" s="232" t="s">
        <v>1490</v>
      </c>
      <c r="C561" s="232"/>
      <c r="D561" s="233">
        <v>45264</v>
      </c>
      <c r="E561" s="233"/>
      <c r="F561" s="232" t="s">
        <v>1491</v>
      </c>
      <c r="G561" s="232"/>
      <c r="H561" s="232" t="s">
        <v>1052</v>
      </c>
      <c r="I561" s="234">
        <v>104.94</v>
      </c>
      <c r="J561" s="235">
        <v>3</v>
      </c>
      <c r="K561" s="113"/>
    </row>
    <row r="562" spans="1:11" ht="20.25">
      <c r="A562" s="232" t="s">
        <v>454</v>
      </c>
      <c r="B562" s="232" t="s">
        <v>1492</v>
      </c>
      <c r="C562" s="232" t="s">
        <v>1493</v>
      </c>
      <c r="D562" s="233">
        <v>45264</v>
      </c>
      <c r="E562" s="233"/>
      <c r="F562" s="232" t="s">
        <v>1494</v>
      </c>
      <c r="G562" s="232"/>
      <c r="H562" s="232" t="s">
        <v>491</v>
      </c>
      <c r="I562" s="234">
        <v>240</v>
      </c>
      <c r="J562" s="235">
        <v>3</v>
      </c>
      <c r="K562" s="113"/>
    </row>
    <row r="563" spans="1:11" ht="20.25">
      <c r="A563" s="232" t="s">
        <v>454</v>
      </c>
      <c r="B563" s="232" t="s">
        <v>1495</v>
      </c>
      <c r="C563" s="232"/>
      <c r="D563" s="233">
        <v>45264</v>
      </c>
      <c r="E563" s="233"/>
      <c r="F563" s="232" t="s">
        <v>1496</v>
      </c>
      <c r="G563" s="232"/>
      <c r="H563" s="232" t="s">
        <v>567</v>
      </c>
      <c r="I563" s="234">
        <v>140.7</v>
      </c>
      <c r="J563" s="235">
        <v>3</v>
      </c>
      <c r="K563" s="113"/>
    </row>
    <row r="564" spans="1:11" ht="20.25">
      <c r="A564" s="232" t="s">
        <v>454</v>
      </c>
      <c r="B564" s="232" t="s">
        <v>1497</v>
      </c>
      <c r="C564" s="232"/>
      <c r="D564" s="233">
        <v>45264</v>
      </c>
      <c r="E564" s="233"/>
      <c r="F564" s="232" t="s">
        <v>1498</v>
      </c>
      <c r="G564" s="232"/>
      <c r="H564" s="232" t="s">
        <v>542</v>
      </c>
      <c r="I564" s="234">
        <v>1063.4</v>
      </c>
      <c r="J564" s="235">
        <v>3</v>
      </c>
      <c r="K564" s="113"/>
    </row>
    <row r="565" spans="1:11" ht="12.75">
      <c r="A565" s="232" t="s">
        <v>454</v>
      </c>
      <c r="B565" s="232" t="s">
        <v>1499</v>
      </c>
      <c r="C565" s="232" t="s">
        <v>1500</v>
      </c>
      <c r="D565" s="233">
        <v>45266</v>
      </c>
      <c r="E565" s="233"/>
      <c r="F565" s="232" t="s">
        <v>1501</v>
      </c>
      <c r="G565" s="232" t="s">
        <v>3094</v>
      </c>
      <c r="H565" s="232" t="s">
        <v>1267</v>
      </c>
      <c r="I565" s="234">
        <v>990</v>
      </c>
      <c r="J565" s="235">
        <v>3</v>
      </c>
      <c r="K565" s="113"/>
    </row>
    <row r="566" spans="1:11" ht="30">
      <c r="A566" s="232" t="s">
        <v>454</v>
      </c>
      <c r="B566" s="232" t="s">
        <v>1502</v>
      </c>
      <c r="C566" s="232" t="s">
        <v>1503</v>
      </c>
      <c r="D566" s="233">
        <v>45266</v>
      </c>
      <c r="E566" s="233"/>
      <c r="F566" s="232" t="s">
        <v>1504</v>
      </c>
      <c r="G566" s="232" t="s">
        <v>3094</v>
      </c>
      <c r="H566" s="232" t="s">
        <v>1267</v>
      </c>
      <c r="I566" s="234">
        <v>2127.96</v>
      </c>
      <c r="J566" s="235">
        <v>3</v>
      </c>
      <c r="K566" s="113"/>
    </row>
    <row r="567" spans="1:11" ht="20.25">
      <c r="A567" s="232" t="s">
        <v>454</v>
      </c>
      <c r="B567" s="232" t="s">
        <v>1505</v>
      </c>
      <c r="C567" s="232"/>
      <c r="D567" s="233">
        <v>45266</v>
      </c>
      <c r="E567" s="233"/>
      <c r="F567" s="232" t="s">
        <v>1506</v>
      </c>
      <c r="G567" s="232"/>
      <c r="H567" s="232" t="s">
        <v>1485</v>
      </c>
      <c r="I567" s="234">
        <v>17.59</v>
      </c>
      <c r="J567" s="235">
        <v>2</v>
      </c>
      <c r="K567" s="113"/>
    </row>
    <row r="568" spans="1:11" ht="20.25">
      <c r="A568" s="232" t="s">
        <v>454</v>
      </c>
      <c r="B568" s="232" t="s">
        <v>1507</v>
      </c>
      <c r="C568" s="232"/>
      <c r="D568" s="233">
        <v>45266</v>
      </c>
      <c r="E568" s="233"/>
      <c r="F568" s="232" t="s">
        <v>1508</v>
      </c>
      <c r="G568" s="232" t="s">
        <v>3097</v>
      </c>
      <c r="H568" s="232" t="s">
        <v>1509</v>
      </c>
      <c r="I568" s="234">
        <v>477.59</v>
      </c>
      <c r="J568" s="235">
        <v>3</v>
      </c>
      <c r="K568" s="113"/>
    </row>
    <row r="569" spans="1:11" ht="20.25">
      <c r="A569" s="232" t="s">
        <v>454</v>
      </c>
      <c r="B569" s="232" t="s">
        <v>1510</v>
      </c>
      <c r="C569" s="232"/>
      <c r="D569" s="233">
        <v>45266</v>
      </c>
      <c r="E569" s="233"/>
      <c r="F569" s="232" t="s">
        <v>1511</v>
      </c>
      <c r="G569" s="232" t="s">
        <v>3097</v>
      </c>
      <c r="H569" s="232" t="s">
        <v>1509</v>
      </c>
      <c r="I569" s="234">
        <v>312</v>
      </c>
      <c r="J569" s="235">
        <v>3</v>
      </c>
      <c r="K569" s="113"/>
    </row>
    <row r="570" spans="1:11" ht="12.75">
      <c r="A570" s="232" t="s">
        <v>454</v>
      </c>
      <c r="B570" s="232" t="s">
        <v>1512</v>
      </c>
      <c r="C570" s="232"/>
      <c r="D570" s="233">
        <v>45266</v>
      </c>
      <c r="E570" s="233"/>
      <c r="F570" s="232" t="s">
        <v>1513</v>
      </c>
      <c r="G570" s="232"/>
      <c r="H570" s="232" t="s">
        <v>542</v>
      </c>
      <c r="I570" s="234">
        <v>766.35</v>
      </c>
      <c r="J570" s="235">
        <v>3</v>
      </c>
      <c r="K570" s="113"/>
    </row>
    <row r="571" spans="1:11" ht="30">
      <c r="A571" s="232" t="s">
        <v>454</v>
      </c>
      <c r="B571" s="232" t="s">
        <v>1514</v>
      </c>
      <c r="C571" s="232"/>
      <c r="D571" s="233">
        <v>45267</v>
      </c>
      <c r="E571" s="233"/>
      <c r="F571" s="232" t="s">
        <v>1515</v>
      </c>
      <c r="G571" s="232"/>
      <c r="H571" s="232" t="s">
        <v>1516</v>
      </c>
      <c r="I571" s="234">
        <v>4</v>
      </c>
      <c r="J571" s="235">
        <v>3</v>
      </c>
      <c r="K571" s="113"/>
    </row>
    <row r="572" spans="1:11" ht="20.25">
      <c r="A572" s="232" t="s">
        <v>454</v>
      </c>
      <c r="B572" s="232" t="s">
        <v>1517</v>
      </c>
      <c r="C572" s="232"/>
      <c r="D572" s="233">
        <v>45267</v>
      </c>
      <c r="E572" s="233"/>
      <c r="F572" s="232" t="s">
        <v>1518</v>
      </c>
      <c r="G572" s="232"/>
      <c r="H572" s="232" t="s">
        <v>483</v>
      </c>
      <c r="I572" s="234">
        <v>2906.8</v>
      </c>
      <c r="J572" s="235">
        <v>4</v>
      </c>
      <c r="K572" s="113"/>
    </row>
    <row r="573" spans="1:11" ht="20.25">
      <c r="A573" s="232" t="s">
        <v>454</v>
      </c>
      <c r="B573" s="232" t="s">
        <v>1517</v>
      </c>
      <c r="C573" s="232"/>
      <c r="D573" s="233">
        <v>45267</v>
      </c>
      <c r="E573" s="233"/>
      <c r="F573" s="232" t="s">
        <v>1519</v>
      </c>
      <c r="G573" s="232"/>
      <c r="H573" s="232" t="s">
        <v>567</v>
      </c>
      <c r="I573" s="234">
        <v>446.32</v>
      </c>
      <c r="J573" s="235">
        <v>3</v>
      </c>
      <c r="K573" s="113"/>
    </row>
    <row r="574" spans="1:11" ht="30">
      <c r="A574" s="232" t="s">
        <v>454</v>
      </c>
      <c r="B574" s="232" t="s">
        <v>1517</v>
      </c>
      <c r="C574" s="232"/>
      <c r="D574" s="233">
        <v>45267</v>
      </c>
      <c r="E574" s="233"/>
      <c r="F574" s="232" t="s">
        <v>1520</v>
      </c>
      <c r="G574" s="232"/>
      <c r="H574" s="232" t="s">
        <v>1521</v>
      </c>
      <c r="I574" s="234">
        <v>1956.26</v>
      </c>
      <c r="J574" s="235">
        <v>2</v>
      </c>
      <c r="K574" s="113"/>
    </row>
    <row r="575" spans="1:11" ht="20.25">
      <c r="A575" s="232" t="s">
        <v>454</v>
      </c>
      <c r="B575" s="232" t="s">
        <v>1517</v>
      </c>
      <c r="C575" s="232"/>
      <c r="D575" s="233">
        <v>45267</v>
      </c>
      <c r="E575" s="233"/>
      <c r="F575" s="232" t="s">
        <v>1522</v>
      </c>
      <c r="G575" s="232"/>
      <c r="H575" s="232" t="s">
        <v>1523</v>
      </c>
      <c r="I575" s="234">
        <v>106.24</v>
      </c>
      <c r="J575" s="235">
        <v>3</v>
      </c>
      <c r="K575" s="113"/>
    </row>
    <row r="576" spans="1:11" ht="20.25">
      <c r="A576" s="232" t="s">
        <v>454</v>
      </c>
      <c r="B576" s="232" t="s">
        <v>1517</v>
      </c>
      <c r="C576" s="232"/>
      <c r="D576" s="233">
        <v>45267</v>
      </c>
      <c r="E576" s="233"/>
      <c r="F576" s="232" t="s">
        <v>1524</v>
      </c>
      <c r="G576" s="232"/>
      <c r="H576" s="232" t="s">
        <v>1525</v>
      </c>
      <c r="I576" s="234">
        <v>990.67</v>
      </c>
      <c r="J576" s="235">
        <v>4</v>
      </c>
      <c r="K576" s="113"/>
    </row>
    <row r="577" spans="1:11" ht="12.75">
      <c r="A577" s="232" t="s">
        <v>454</v>
      </c>
      <c r="B577" s="232" t="s">
        <v>1526</v>
      </c>
      <c r="C577" s="232"/>
      <c r="D577" s="233">
        <v>45267</v>
      </c>
      <c r="E577" s="233"/>
      <c r="F577" s="232" t="s">
        <v>1513</v>
      </c>
      <c r="G577" s="232"/>
      <c r="H577" s="232" t="s">
        <v>544</v>
      </c>
      <c r="I577" s="234">
        <v>469.71</v>
      </c>
      <c r="J577" s="235">
        <v>3</v>
      </c>
      <c r="K577" s="113"/>
    </row>
    <row r="578" spans="1:11" ht="12.75">
      <c r="A578" s="232" t="s">
        <v>454</v>
      </c>
      <c r="B578" s="232" t="s">
        <v>1527</v>
      </c>
      <c r="C578" s="232" t="s">
        <v>1528</v>
      </c>
      <c r="D578" s="233">
        <v>45267</v>
      </c>
      <c r="E578" s="233"/>
      <c r="F578" s="232" t="s">
        <v>486</v>
      </c>
      <c r="G578" s="232" t="s">
        <v>3091</v>
      </c>
      <c r="H578" s="232" t="s">
        <v>487</v>
      </c>
      <c r="I578" s="234">
        <v>219</v>
      </c>
      <c r="J578" s="235">
        <v>4</v>
      </c>
      <c r="K578" s="113"/>
    </row>
    <row r="579" spans="1:11" ht="30">
      <c r="A579" s="232" t="s">
        <v>454</v>
      </c>
      <c r="B579" s="232" t="s">
        <v>1529</v>
      </c>
      <c r="C579" s="232"/>
      <c r="D579" s="233">
        <v>45271</v>
      </c>
      <c r="E579" s="233"/>
      <c r="F579" s="232" t="s">
        <v>1530</v>
      </c>
      <c r="G579" s="232"/>
      <c r="H579" s="232" t="s">
        <v>1531</v>
      </c>
      <c r="I579" s="234">
        <v>2000</v>
      </c>
      <c r="J579" s="235">
        <v>3</v>
      </c>
      <c r="K579" s="113"/>
    </row>
    <row r="580" spans="1:11" ht="20.25">
      <c r="A580" s="232" t="s">
        <v>454</v>
      </c>
      <c r="B580" s="232" t="s">
        <v>1532</v>
      </c>
      <c r="C580" s="232"/>
      <c r="D580" s="233">
        <v>45271</v>
      </c>
      <c r="E580" s="233"/>
      <c r="F580" s="232" t="s">
        <v>1533</v>
      </c>
      <c r="G580" s="232"/>
      <c r="H580" s="232" t="s">
        <v>476</v>
      </c>
      <c r="I580" s="234">
        <v>10</v>
      </c>
      <c r="J580" s="235">
        <v>4</v>
      </c>
      <c r="K580" s="113"/>
    </row>
    <row r="581" spans="1:11" ht="12.75">
      <c r="A581" s="232" t="s">
        <v>454</v>
      </c>
      <c r="B581" s="232" t="s">
        <v>1534</v>
      </c>
      <c r="C581" s="232"/>
      <c r="D581" s="233">
        <v>45271</v>
      </c>
      <c r="E581" s="233"/>
      <c r="F581" s="232" t="s">
        <v>1535</v>
      </c>
      <c r="G581" s="232"/>
      <c r="H581" s="232" t="s">
        <v>1034</v>
      </c>
      <c r="I581" s="234">
        <v>16.72</v>
      </c>
      <c r="J581" s="235">
        <v>3</v>
      </c>
      <c r="K581" s="113"/>
    </row>
    <row r="582" spans="1:11" ht="12.75">
      <c r="A582" s="232" t="s">
        <v>454</v>
      </c>
      <c r="B582" s="232" t="s">
        <v>1536</v>
      </c>
      <c r="C582" s="232"/>
      <c r="D582" s="233">
        <v>45271</v>
      </c>
      <c r="E582" s="233"/>
      <c r="F582" s="232" t="s">
        <v>475</v>
      </c>
      <c r="G582" s="232"/>
      <c r="H582" s="232" t="s">
        <v>476</v>
      </c>
      <c r="I582" s="234">
        <v>15</v>
      </c>
      <c r="J582" s="235">
        <v>4</v>
      </c>
      <c r="K582" s="113"/>
    </row>
    <row r="583" spans="1:11" ht="20.25">
      <c r="A583" s="232" t="s">
        <v>454</v>
      </c>
      <c r="B583" s="232" t="s">
        <v>1537</v>
      </c>
      <c r="C583" s="232"/>
      <c r="D583" s="233">
        <v>45272</v>
      </c>
      <c r="E583" s="233"/>
      <c r="F583" s="232" t="s">
        <v>1538</v>
      </c>
      <c r="G583" s="232"/>
      <c r="H583" s="232" t="s">
        <v>544</v>
      </c>
      <c r="I583" s="234">
        <v>587.91</v>
      </c>
      <c r="J583" s="235">
        <v>3</v>
      </c>
      <c r="K583" s="113"/>
    </row>
    <row r="584" spans="1:11" ht="30">
      <c r="A584" s="232" t="s">
        <v>454</v>
      </c>
      <c r="B584" s="232" t="s">
        <v>1539</v>
      </c>
      <c r="C584" s="232"/>
      <c r="D584" s="233">
        <v>45272</v>
      </c>
      <c r="E584" s="233"/>
      <c r="F584" s="232" t="s">
        <v>3130</v>
      </c>
      <c r="G584" s="232" t="s">
        <v>3120</v>
      </c>
      <c r="H584" s="232" t="s">
        <v>1540</v>
      </c>
      <c r="I584" s="234">
        <v>1325</v>
      </c>
      <c r="J584" s="235">
        <v>1</v>
      </c>
      <c r="K584" s="113"/>
    </row>
    <row r="585" spans="1:11" ht="20.25">
      <c r="A585" s="232" t="s">
        <v>454</v>
      </c>
      <c r="B585" s="232" t="s">
        <v>1541</v>
      </c>
      <c r="C585" s="232"/>
      <c r="D585" s="233">
        <v>45272</v>
      </c>
      <c r="E585" s="233"/>
      <c r="F585" s="232" t="s">
        <v>3131</v>
      </c>
      <c r="G585" s="232"/>
      <c r="H585" s="232" t="s">
        <v>1542</v>
      </c>
      <c r="I585" s="234">
        <v>106</v>
      </c>
      <c r="J585" s="235">
        <v>1</v>
      </c>
      <c r="K585" s="113"/>
    </row>
    <row r="586" spans="1:11" ht="12.75">
      <c r="A586" s="232" t="s">
        <v>454</v>
      </c>
      <c r="B586" s="232" t="s">
        <v>1543</v>
      </c>
      <c r="C586" s="232"/>
      <c r="D586" s="233">
        <v>45279</v>
      </c>
      <c r="E586" s="233"/>
      <c r="F586" s="232" t="s">
        <v>1544</v>
      </c>
      <c r="G586" s="232"/>
      <c r="H586" s="232" t="s">
        <v>468</v>
      </c>
      <c r="I586" s="234">
        <v>800</v>
      </c>
      <c r="J586" s="235">
        <v>2</v>
      </c>
      <c r="K586" s="113"/>
    </row>
    <row r="587" spans="1:11" ht="12.75">
      <c r="A587" s="232" t="s">
        <v>454</v>
      </c>
      <c r="B587" s="232" t="s">
        <v>1543</v>
      </c>
      <c r="C587" s="232"/>
      <c r="D587" s="233">
        <v>45279</v>
      </c>
      <c r="E587" s="233"/>
      <c r="F587" s="232" t="s">
        <v>1545</v>
      </c>
      <c r="G587" s="232"/>
      <c r="H587" s="232" t="s">
        <v>468</v>
      </c>
      <c r="I587" s="234">
        <v>800</v>
      </c>
      <c r="J587" s="235">
        <v>3</v>
      </c>
      <c r="K587" s="113"/>
    </row>
    <row r="588" spans="1:11" ht="20.25">
      <c r="A588" s="232" t="s">
        <v>454</v>
      </c>
      <c r="B588" s="232" t="s">
        <v>1546</v>
      </c>
      <c r="C588" s="232"/>
      <c r="D588" s="233">
        <v>45279</v>
      </c>
      <c r="E588" s="233"/>
      <c r="F588" s="232" t="s">
        <v>1538</v>
      </c>
      <c r="G588" s="232"/>
      <c r="H588" s="232" t="s">
        <v>567</v>
      </c>
      <c r="I588" s="234">
        <v>456.27</v>
      </c>
      <c r="J588" s="235">
        <v>3</v>
      </c>
      <c r="K588" s="113"/>
    </row>
    <row r="589" spans="1:11" ht="20.25">
      <c r="A589" s="232" t="s">
        <v>454</v>
      </c>
      <c r="B589" s="232" t="s">
        <v>1547</v>
      </c>
      <c r="C589" s="232"/>
      <c r="D589" s="233">
        <v>45279</v>
      </c>
      <c r="E589" s="233"/>
      <c r="F589" s="232" t="s">
        <v>1538</v>
      </c>
      <c r="G589" s="232"/>
      <c r="H589" s="232" t="s">
        <v>628</v>
      </c>
      <c r="I589" s="234">
        <v>23.81</v>
      </c>
      <c r="J589" s="235">
        <v>3</v>
      </c>
      <c r="K589" s="113"/>
    </row>
    <row r="590" spans="1:11" ht="20.25">
      <c r="A590" s="232" t="s">
        <v>454</v>
      </c>
      <c r="B590" s="232" t="s">
        <v>1548</v>
      </c>
      <c r="C590" s="232"/>
      <c r="D590" s="233">
        <v>45279</v>
      </c>
      <c r="E590" s="233"/>
      <c r="F590" s="232" t="s">
        <v>1549</v>
      </c>
      <c r="G590" s="232"/>
      <c r="H590" s="232" t="s">
        <v>542</v>
      </c>
      <c r="I590" s="234">
        <v>242.64</v>
      </c>
      <c r="J590" s="235">
        <v>3</v>
      </c>
      <c r="K590" s="113"/>
    </row>
    <row r="591" spans="1:11" ht="20.25">
      <c r="A591" s="232" t="s">
        <v>454</v>
      </c>
      <c r="B591" s="232" t="s">
        <v>1550</v>
      </c>
      <c r="C591" s="232"/>
      <c r="D591" s="233">
        <v>45289</v>
      </c>
      <c r="E591" s="233"/>
      <c r="F591" s="232" t="s">
        <v>1551</v>
      </c>
      <c r="G591" s="232"/>
      <c r="H591" s="232" t="s">
        <v>483</v>
      </c>
      <c r="I591" s="234">
        <v>2894.92</v>
      </c>
      <c r="J591" s="235">
        <v>4</v>
      </c>
      <c r="K591" s="113"/>
    </row>
    <row r="592" spans="1:11" ht="12.75">
      <c r="A592" s="232" t="s">
        <v>454</v>
      </c>
      <c r="B592" s="232" t="s">
        <v>1550</v>
      </c>
      <c r="C592" s="232"/>
      <c r="D592" s="233">
        <v>45289</v>
      </c>
      <c r="E592" s="233"/>
      <c r="F592" s="232" t="s">
        <v>1552</v>
      </c>
      <c r="G592" s="232"/>
      <c r="H592" s="232" t="s">
        <v>747</v>
      </c>
      <c r="I592" s="234">
        <v>382.82</v>
      </c>
      <c r="J592" s="235">
        <v>3</v>
      </c>
      <c r="K592" s="113"/>
    </row>
    <row r="593" spans="1:11" ht="20.25">
      <c r="A593" s="232" t="s">
        <v>454</v>
      </c>
      <c r="B593" s="232" t="s">
        <v>1550</v>
      </c>
      <c r="C593" s="232"/>
      <c r="D593" s="233">
        <v>45289</v>
      </c>
      <c r="E593" s="233"/>
      <c r="F593" s="232" t="s">
        <v>1553</v>
      </c>
      <c r="G593" s="232"/>
      <c r="H593" s="232" t="s">
        <v>567</v>
      </c>
      <c r="I593" s="234">
        <v>701.54</v>
      </c>
      <c r="J593" s="235">
        <v>3</v>
      </c>
      <c r="K593" s="113"/>
    </row>
    <row r="594" spans="1:11" ht="60.75">
      <c r="A594" s="232" t="s">
        <v>454</v>
      </c>
      <c r="B594" s="232" t="s">
        <v>1550</v>
      </c>
      <c r="C594" s="232"/>
      <c r="D594" s="233">
        <v>45289</v>
      </c>
      <c r="E594" s="233"/>
      <c r="F594" s="232" t="s">
        <v>1554</v>
      </c>
      <c r="G594" s="232"/>
      <c r="H594" s="232" t="s">
        <v>1555</v>
      </c>
      <c r="I594" s="234">
        <v>4382.38</v>
      </c>
      <c r="J594" s="235">
        <v>4</v>
      </c>
      <c r="K594" s="113"/>
    </row>
    <row r="595" spans="1:11" ht="20.25">
      <c r="A595" s="232" t="s">
        <v>454</v>
      </c>
      <c r="B595" s="232" t="s">
        <v>1550</v>
      </c>
      <c r="C595" s="232"/>
      <c r="D595" s="233">
        <v>45289</v>
      </c>
      <c r="E595" s="233"/>
      <c r="F595" s="232" t="s">
        <v>1556</v>
      </c>
      <c r="G595" s="232"/>
      <c r="H595" s="232" t="s">
        <v>1521</v>
      </c>
      <c r="I595" s="234">
        <v>871.88</v>
      </c>
      <c r="J595" s="235">
        <v>2</v>
      </c>
      <c r="K595" s="113"/>
    </row>
    <row r="596" spans="1:11" ht="12.75">
      <c r="A596" s="232" t="s">
        <v>454</v>
      </c>
      <c r="B596" s="232" t="s">
        <v>1557</v>
      </c>
      <c r="C596" s="232" t="s">
        <v>1558</v>
      </c>
      <c r="D596" s="233">
        <v>45289</v>
      </c>
      <c r="E596" s="233"/>
      <c r="F596" s="232" t="s">
        <v>486</v>
      </c>
      <c r="G596" s="232" t="s">
        <v>3091</v>
      </c>
      <c r="H596" s="232" t="s">
        <v>487</v>
      </c>
      <c r="I596" s="234">
        <v>201.45</v>
      </c>
      <c r="J596" s="235">
        <v>4</v>
      </c>
      <c r="K596" s="113"/>
    </row>
    <row r="597" spans="1:11" ht="20.25">
      <c r="A597" s="232" t="s">
        <v>454</v>
      </c>
      <c r="B597" s="232" t="s">
        <v>1559</v>
      </c>
      <c r="C597" s="232"/>
      <c r="D597" s="233">
        <v>45289</v>
      </c>
      <c r="E597" s="233"/>
      <c r="F597" s="232" t="s">
        <v>1560</v>
      </c>
      <c r="G597" s="232"/>
      <c r="H597" s="232" t="s">
        <v>1561</v>
      </c>
      <c r="I597" s="234">
        <v>3757.8</v>
      </c>
      <c r="J597" s="235">
        <v>2</v>
      </c>
      <c r="K597" s="113"/>
    </row>
    <row r="598" spans="1:11" ht="12.75">
      <c r="A598" s="232" t="s">
        <v>454</v>
      </c>
      <c r="B598" s="232" t="s">
        <v>1562</v>
      </c>
      <c r="C598" s="232"/>
      <c r="D598" s="233">
        <v>45289</v>
      </c>
      <c r="E598" s="233"/>
      <c r="F598" s="232" t="s">
        <v>922</v>
      </c>
      <c r="G598" s="232"/>
      <c r="H598" s="232" t="s">
        <v>476</v>
      </c>
      <c r="I598" s="234">
        <v>6.9</v>
      </c>
      <c r="J598" s="235">
        <v>4</v>
      </c>
      <c r="K598" s="113"/>
    </row>
    <row r="599" spans="1:11" ht="30">
      <c r="A599" s="232" t="s">
        <v>454</v>
      </c>
      <c r="B599" s="232" t="s">
        <v>1563</v>
      </c>
      <c r="C599" s="232"/>
      <c r="D599" s="233">
        <v>45265</v>
      </c>
      <c r="E599" s="233"/>
      <c r="F599" s="232" t="s">
        <v>1564</v>
      </c>
      <c r="G599" s="232"/>
      <c r="H599" s="232" t="s">
        <v>1565</v>
      </c>
      <c r="I599" s="234">
        <v>270</v>
      </c>
      <c r="J599" s="235">
        <v>3</v>
      </c>
      <c r="K599" s="113"/>
    </row>
    <row r="600" spans="1:11" ht="30">
      <c r="A600" s="232" t="s">
        <v>454</v>
      </c>
      <c r="B600" s="232" t="s">
        <v>1566</v>
      </c>
      <c r="C600" s="232"/>
      <c r="D600" s="233">
        <v>45267</v>
      </c>
      <c r="E600" s="233"/>
      <c r="F600" s="232" t="s">
        <v>1567</v>
      </c>
      <c r="G600" s="232"/>
      <c r="H600" s="232" t="s">
        <v>1568</v>
      </c>
      <c r="I600" s="234">
        <v>512</v>
      </c>
      <c r="J600" s="235">
        <v>3</v>
      </c>
      <c r="K600" s="113"/>
    </row>
    <row r="601" spans="1:11" ht="12.75">
      <c r="A601" s="232" t="s">
        <v>454</v>
      </c>
      <c r="B601" s="232" t="s">
        <v>1569</v>
      </c>
      <c r="C601" s="232"/>
      <c r="D601" s="233">
        <v>45293</v>
      </c>
      <c r="E601" s="233"/>
      <c r="F601" s="232" t="s">
        <v>1316</v>
      </c>
      <c r="G601" s="232"/>
      <c r="H601" s="232" t="s">
        <v>476</v>
      </c>
      <c r="I601" s="234">
        <v>1</v>
      </c>
      <c r="J601" s="235">
        <v>4</v>
      </c>
      <c r="K601" s="113"/>
    </row>
    <row r="602" spans="1:11" ht="12.75">
      <c r="A602" s="232" t="s">
        <v>454</v>
      </c>
      <c r="B602" s="232" t="s">
        <v>1570</v>
      </c>
      <c r="C602" s="232"/>
      <c r="D602" s="233">
        <v>45293</v>
      </c>
      <c r="E602" s="233"/>
      <c r="F602" s="232" t="s">
        <v>1571</v>
      </c>
      <c r="G602" s="232"/>
      <c r="H602" s="232" t="s">
        <v>476</v>
      </c>
      <c r="I602" s="234">
        <v>2</v>
      </c>
      <c r="J602" s="235">
        <v>4</v>
      </c>
      <c r="K602" s="113"/>
    </row>
    <row r="603" spans="1:11" ht="20.25">
      <c r="A603" s="232" t="s">
        <v>454</v>
      </c>
      <c r="B603" s="232" t="s">
        <v>1572</v>
      </c>
      <c r="C603" s="232"/>
      <c r="D603" s="233">
        <v>45294</v>
      </c>
      <c r="E603" s="233"/>
      <c r="F603" s="232" t="s">
        <v>1573</v>
      </c>
      <c r="G603" s="232"/>
      <c r="H603" s="232" t="s">
        <v>984</v>
      </c>
      <c r="I603" s="234">
        <v>28.6</v>
      </c>
      <c r="J603" s="235">
        <v>2</v>
      </c>
      <c r="K603" s="113"/>
    </row>
    <row r="604" spans="1:11" ht="20.25">
      <c r="A604" s="232" t="s">
        <v>454</v>
      </c>
      <c r="B604" s="232" t="s">
        <v>1574</v>
      </c>
      <c r="C604" s="232"/>
      <c r="D604" s="233">
        <v>45296</v>
      </c>
      <c r="E604" s="233"/>
      <c r="F604" s="232" t="s">
        <v>1575</v>
      </c>
      <c r="G604" s="232"/>
      <c r="H604" s="232" t="s">
        <v>1474</v>
      </c>
      <c r="I604" s="234">
        <v>108.42</v>
      </c>
      <c r="J604" s="235">
        <v>2</v>
      </c>
      <c r="K604" s="113"/>
    </row>
    <row r="605" spans="1:11" ht="20.25">
      <c r="A605" s="232" t="s">
        <v>454</v>
      </c>
      <c r="B605" s="232" t="s">
        <v>1576</v>
      </c>
      <c r="C605" s="232"/>
      <c r="D605" s="233">
        <v>45299</v>
      </c>
      <c r="E605" s="233"/>
      <c r="F605" s="232" t="s">
        <v>1577</v>
      </c>
      <c r="G605" s="232"/>
      <c r="H605" s="232" t="s">
        <v>1578</v>
      </c>
      <c r="I605" s="234">
        <v>922.65</v>
      </c>
      <c r="J605" s="235">
        <v>2</v>
      </c>
      <c r="K605" s="113"/>
    </row>
    <row r="606" spans="1:11" ht="20.25">
      <c r="A606" s="232" t="s">
        <v>454</v>
      </c>
      <c r="B606" s="232" t="s">
        <v>1579</v>
      </c>
      <c r="C606" s="232" t="s">
        <v>1580</v>
      </c>
      <c r="D606" s="233">
        <v>45299</v>
      </c>
      <c r="E606" s="233"/>
      <c r="F606" s="232" t="s">
        <v>1581</v>
      </c>
      <c r="G606" s="232"/>
      <c r="H606" s="232" t="s">
        <v>491</v>
      </c>
      <c r="I606" s="234">
        <v>260</v>
      </c>
      <c r="J606" s="235">
        <v>3</v>
      </c>
      <c r="K606" s="113"/>
    </row>
    <row r="607" spans="1:11" ht="12.75">
      <c r="A607" s="232" t="s">
        <v>454</v>
      </c>
      <c r="B607" s="232" t="s">
        <v>1582</v>
      </c>
      <c r="C607" s="232"/>
      <c r="D607" s="233">
        <v>45299</v>
      </c>
      <c r="E607" s="233"/>
      <c r="F607" s="232" t="s">
        <v>1583</v>
      </c>
      <c r="G607" s="232"/>
      <c r="H607" s="232" t="s">
        <v>1584</v>
      </c>
      <c r="I607" s="234">
        <v>120</v>
      </c>
      <c r="J607" s="235">
        <v>3</v>
      </c>
      <c r="K607" s="113"/>
    </row>
    <row r="608" spans="1:11" ht="12.75">
      <c r="A608" s="232" t="s">
        <v>454</v>
      </c>
      <c r="B608" s="232" t="s">
        <v>1585</v>
      </c>
      <c r="C608" s="232"/>
      <c r="D608" s="233">
        <v>45299</v>
      </c>
      <c r="E608" s="233"/>
      <c r="F608" s="232" t="s">
        <v>1586</v>
      </c>
      <c r="G608" s="232"/>
      <c r="H608" s="232" t="s">
        <v>802</v>
      </c>
      <c r="I608" s="234">
        <v>340</v>
      </c>
      <c r="J608" s="235">
        <v>3</v>
      </c>
      <c r="K608" s="113"/>
    </row>
    <row r="609" spans="1:11" ht="20.25">
      <c r="A609" s="232" t="s">
        <v>454</v>
      </c>
      <c r="B609" s="232" t="s">
        <v>1587</v>
      </c>
      <c r="C609" s="232"/>
      <c r="D609" s="233">
        <v>45300</v>
      </c>
      <c r="E609" s="233"/>
      <c r="F609" s="232" t="s">
        <v>1588</v>
      </c>
      <c r="G609" s="232"/>
      <c r="H609" s="232" t="s">
        <v>1578</v>
      </c>
      <c r="I609" s="234">
        <v>922.65</v>
      </c>
      <c r="J609" s="235">
        <v>2</v>
      </c>
      <c r="K609" s="113"/>
    </row>
    <row r="610" spans="1:11" ht="20.25">
      <c r="A610" s="232" t="s">
        <v>454</v>
      </c>
      <c r="B610" s="232" t="s">
        <v>1589</v>
      </c>
      <c r="C610" s="232"/>
      <c r="D610" s="233">
        <v>45300</v>
      </c>
      <c r="E610" s="233"/>
      <c r="F610" s="232" t="s">
        <v>1575</v>
      </c>
      <c r="G610" s="232"/>
      <c r="H610" s="232" t="s">
        <v>1474</v>
      </c>
      <c r="I610" s="234">
        <v>47.31</v>
      </c>
      <c r="J610" s="235">
        <v>2</v>
      </c>
      <c r="K610" s="113"/>
    </row>
    <row r="611" spans="1:11" ht="20.25">
      <c r="A611" s="232" t="s">
        <v>454</v>
      </c>
      <c r="B611" s="232" t="s">
        <v>455</v>
      </c>
      <c r="C611" s="232"/>
      <c r="D611" s="233">
        <v>45300</v>
      </c>
      <c r="E611" s="233"/>
      <c r="F611" s="232" t="s">
        <v>1575</v>
      </c>
      <c r="G611" s="232"/>
      <c r="H611" s="232" t="s">
        <v>1101</v>
      </c>
      <c r="I611" s="234">
        <v>72.37</v>
      </c>
      <c r="J611" s="235">
        <v>2</v>
      </c>
      <c r="K611" s="113"/>
    </row>
    <row r="612" spans="1:11" ht="20.25">
      <c r="A612" s="232" t="s">
        <v>454</v>
      </c>
      <c r="B612" s="232" t="s">
        <v>458</v>
      </c>
      <c r="C612" s="232"/>
      <c r="D612" s="233">
        <v>45300</v>
      </c>
      <c r="E612" s="233"/>
      <c r="F612" s="232" t="s">
        <v>1538</v>
      </c>
      <c r="G612" s="232"/>
      <c r="H612" s="232" t="s">
        <v>1590</v>
      </c>
      <c r="I612" s="234">
        <v>23.75</v>
      </c>
      <c r="J612" s="235">
        <v>3</v>
      </c>
      <c r="K612" s="113"/>
    </row>
    <row r="613" spans="1:11" ht="20.25">
      <c r="A613" s="232" t="s">
        <v>454</v>
      </c>
      <c r="B613" s="232" t="s">
        <v>460</v>
      </c>
      <c r="C613" s="232"/>
      <c r="D613" s="233">
        <v>45313</v>
      </c>
      <c r="E613" s="233"/>
      <c r="F613" s="232" t="s">
        <v>1538</v>
      </c>
      <c r="G613" s="232"/>
      <c r="H613" s="232" t="s">
        <v>536</v>
      </c>
      <c r="I613" s="234">
        <v>23.88</v>
      </c>
      <c r="J613" s="235">
        <v>3</v>
      </c>
      <c r="K613" s="113"/>
    </row>
    <row r="614" spans="1:11" ht="12.75">
      <c r="A614" s="232" t="s">
        <v>454</v>
      </c>
      <c r="B614" s="232" t="s">
        <v>463</v>
      </c>
      <c r="C614" s="232"/>
      <c r="D614" s="233">
        <v>45314</v>
      </c>
      <c r="E614" s="233"/>
      <c r="F614" s="232" t="s">
        <v>1591</v>
      </c>
      <c r="G614" s="232"/>
      <c r="H614" s="232" t="s">
        <v>1592</v>
      </c>
      <c r="I614" s="234">
        <v>65</v>
      </c>
      <c r="J614" s="235">
        <v>3</v>
      </c>
      <c r="K614" s="113"/>
    </row>
    <row r="615" spans="1:11" ht="12.75">
      <c r="A615" s="232" t="s">
        <v>454</v>
      </c>
      <c r="B615" s="232" t="s">
        <v>466</v>
      </c>
      <c r="C615" s="232"/>
      <c r="D615" s="233">
        <v>45316</v>
      </c>
      <c r="E615" s="233"/>
      <c r="F615" s="232" t="s">
        <v>1593</v>
      </c>
      <c r="G615" s="232"/>
      <c r="H615" s="232" t="s">
        <v>542</v>
      </c>
      <c r="I615" s="234">
        <v>546.31</v>
      </c>
      <c r="J615" s="235">
        <v>3</v>
      </c>
      <c r="K615" s="113"/>
    </row>
    <row r="616" spans="1:11" ht="20.25">
      <c r="A616" s="232" t="s">
        <v>454</v>
      </c>
      <c r="B616" s="232" t="s">
        <v>1594</v>
      </c>
      <c r="C616" s="232"/>
      <c r="D616" s="233">
        <v>45317</v>
      </c>
      <c r="E616" s="233"/>
      <c r="F616" s="232" t="s">
        <v>1595</v>
      </c>
      <c r="G616" s="232" t="s">
        <v>3092</v>
      </c>
      <c r="H616" s="232" t="s">
        <v>498</v>
      </c>
      <c r="I616" s="234">
        <v>322.17</v>
      </c>
      <c r="J616" s="235">
        <v>4</v>
      </c>
      <c r="K616" s="113"/>
    </row>
    <row r="617" spans="1:11" ht="12.75">
      <c r="A617" s="232" t="s">
        <v>454</v>
      </c>
      <c r="B617" s="232" t="s">
        <v>477</v>
      </c>
      <c r="C617" s="232"/>
      <c r="D617" s="233">
        <v>45321</v>
      </c>
      <c r="E617" s="233"/>
      <c r="F617" s="232" t="s">
        <v>1596</v>
      </c>
      <c r="G617" s="232"/>
      <c r="H617" s="232" t="s">
        <v>542</v>
      </c>
      <c r="I617" s="234">
        <v>100</v>
      </c>
      <c r="J617" s="235">
        <v>3</v>
      </c>
      <c r="K617" s="113"/>
    </row>
    <row r="618" spans="1:11" ht="20.25">
      <c r="A618" s="232" t="s">
        <v>454</v>
      </c>
      <c r="B618" s="232" t="s">
        <v>1597</v>
      </c>
      <c r="C618" s="232"/>
      <c r="D618" s="233">
        <v>45321</v>
      </c>
      <c r="E618" s="233"/>
      <c r="F618" s="232" t="s">
        <v>1598</v>
      </c>
      <c r="G618" s="232"/>
      <c r="H618" s="232" t="s">
        <v>1052</v>
      </c>
      <c r="I618" s="234">
        <v>1889.13</v>
      </c>
      <c r="J618" s="235">
        <v>3</v>
      </c>
      <c r="K618" s="113"/>
    </row>
    <row r="619" spans="1:11" ht="12.75">
      <c r="A619" s="232" t="s">
        <v>454</v>
      </c>
      <c r="B619" s="232" t="s">
        <v>1599</v>
      </c>
      <c r="C619" s="232"/>
      <c r="D619" s="233">
        <v>45321</v>
      </c>
      <c r="E619" s="233"/>
      <c r="F619" s="232" t="s">
        <v>1600</v>
      </c>
      <c r="G619" s="232"/>
      <c r="H619" s="232" t="s">
        <v>1601</v>
      </c>
      <c r="I619" s="234">
        <v>1565</v>
      </c>
      <c r="J619" s="235">
        <v>3</v>
      </c>
      <c r="K619" s="113"/>
    </row>
    <row r="620" spans="1:11" ht="20.25">
      <c r="A620" s="232" t="s">
        <v>454</v>
      </c>
      <c r="B620" s="232" t="s">
        <v>1602</v>
      </c>
      <c r="C620" s="232"/>
      <c r="D620" s="233">
        <v>45321</v>
      </c>
      <c r="E620" s="233"/>
      <c r="F620" s="232" t="s">
        <v>3129</v>
      </c>
      <c r="G620" s="232"/>
      <c r="H620" s="232" t="s">
        <v>1603</v>
      </c>
      <c r="I620" s="234">
        <v>1431</v>
      </c>
      <c r="J620" s="235">
        <v>1</v>
      </c>
      <c r="K620" s="113"/>
    </row>
    <row r="621" spans="1:11" ht="12.75">
      <c r="A621" s="232" t="s">
        <v>454</v>
      </c>
      <c r="B621" s="232" t="s">
        <v>478</v>
      </c>
      <c r="C621" s="232"/>
      <c r="D621" s="233">
        <v>45321</v>
      </c>
      <c r="E621" s="233"/>
      <c r="F621" s="232" t="s">
        <v>915</v>
      </c>
      <c r="G621" s="232"/>
      <c r="H621" s="232" t="s">
        <v>476</v>
      </c>
      <c r="I621" s="234">
        <v>15</v>
      </c>
      <c r="J621" s="235">
        <v>4</v>
      </c>
      <c r="K621" s="113"/>
    </row>
    <row r="622" spans="1:11" ht="12.75">
      <c r="A622" s="232" t="s">
        <v>454</v>
      </c>
      <c r="B622" s="232" t="s">
        <v>1604</v>
      </c>
      <c r="C622" s="232"/>
      <c r="D622" s="233">
        <v>45322</v>
      </c>
      <c r="E622" s="233"/>
      <c r="F622" s="232" t="s">
        <v>922</v>
      </c>
      <c r="G622" s="232"/>
      <c r="H622" s="232" t="s">
        <v>476</v>
      </c>
      <c r="I622" s="234">
        <v>6.9</v>
      </c>
      <c r="J622" s="235">
        <v>4</v>
      </c>
      <c r="K622" s="113"/>
    </row>
    <row r="623" spans="1:11" ht="12.75">
      <c r="A623" s="232" t="s">
        <v>454</v>
      </c>
      <c r="B623" s="232" t="s">
        <v>1605</v>
      </c>
      <c r="C623" s="232"/>
      <c r="D623" s="233">
        <v>45323</v>
      </c>
      <c r="E623" s="233"/>
      <c r="F623" s="232" t="s">
        <v>930</v>
      </c>
      <c r="G623" s="232"/>
      <c r="H623" s="232" t="s">
        <v>476</v>
      </c>
      <c r="I623" s="234">
        <v>1</v>
      </c>
      <c r="J623" s="235">
        <v>4</v>
      </c>
      <c r="K623" s="113"/>
    </row>
    <row r="624" spans="1:11" ht="12.75">
      <c r="A624" s="232" t="s">
        <v>454</v>
      </c>
      <c r="B624" s="232" t="s">
        <v>1606</v>
      </c>
      <c r="C624" s="232"/>
      <c r="D624" s="233">
        <v>45323</v>
      </c>
      <c r="E624" s="233"/>
      <c r="F624" s="232" t="s">
        <v>932</v>
      </c>
      <c r="G624" s="232"/>
      <c r="H624" s="232" t="s">
        <v>476</v>
      </c>
      <c r="I624" s="234">
        <v>2</v>
      </c>
      <c r="J624" s="235">
        <v>4</v>
      </c>
      <c r="K624" s="113"/>
    </row>
    <row r="625" spans="1:11" ht="20.25">
      <c r="A625" s="232" t="s">
        <v>454</v>
      </c>
      <c r="B625" s="232" t="s">
        <v>1607</v>
      </c>
      <c r="C625" s="232"/>
      <c r="D625" s="233">
        <v>45329</v>
      </c>
      <c r="E625" s="233"/>
      <c r="F625" s="232" t="s">
        <v>1608</v>
      </c>
      <c r="G625" s="232"/>
      <c r="H625" s="232" t="s">
        <v>984</v>
      </c>
      <c r="I625" s="234">
        <v>28.6</v>
      </c>
      <c r="J625" s="235">
        <v>3</v>
      </c>
      <c r="K625" s="113"/>
    </row>
    <row r="626" spans="1:11" ht="12.75">
      <c r="A626" s="232" t="s">
        <v>454</v>
      </c>
      <c r="B626" s="232" t="s">
        <v>505</v>
      </c>
      <c r="C626" s="232"/>
      <c r="D626" s="233">
        <v>45330</v>
      </c>
      <c r="E626" s="233"/>
      <c r="F626" s="232" t="s">
        <v>1609</v>
      </c>
      <c r="G626" s="232"/>
      <c r="H626" s="232" t="s">
        <v>1610</v>
      </c>
      <c r="I626" s="234">
        <v>545</v>
      </c>
      <c r="J626" s="235">
        <v>3</v>
      </c>
      <c r="K626" s="113"/>
    </row>
    <row r="627" spans="1:11" ht="20.25">
      <c r="A627" s="232" t="s">
        <v>454</v>
      </c>
      <c r="B627" s="232" t="s">
        <v>509</v>
      </c>
      <c r="C627" s="232"/>
      <c r="D627" s="233">
        <v>45334</v>
      </c>
      <c r="E627" s="233"/>
      <c r="F627" s="232" t="s">
        <v>1611</v>
      </c>
      <c r="G627" s="232"/>
      <c r="H627" s="232" t="s">
        <v>1612</v>
      </c>
      <c r="I627" s="234">
        <v>12.45</v>
      </c>
      <c r="J627" s="235">
        <v>3</v>
      </c>
      <c r="K627" s="113"/>
    </row>
    <row r="628" spans="1:11" ht="20.25">
      <c r="A628" s="232" t="s">
        <v>454</v>
      </c>
      <c r="B628" s="232" t="s">
        <v>511</v>
      </c>
      <c r="C628" s="232"/>
      <c r="D628" s="233">
        <v>45334</v>
      </c>
      <c r="E628" s="233"/>
      <c r="F628" s="232" t="s">
        <v>1613</v>
      </c>
      <c r="G628" s="232"/>
      <c r="H628" s="232" t="s">
        <v>518</v>
      </c>
      <c r="I628" s="234">
        <v>107.13</v>
      </c>
      <c r="J628" s="235">
        <v>3</v>
      </c>
      <c r="K628" s="113"/>
    </row>
    <row r="629" spans="1:11" ht="12.75">
      <c r="A629" s="232" t="s">
        <v>454</v>
      </c>
      <c r="B629" s="232" t="s">
        <v>514</v>
      </c>
      <c r="C629" s="232"/>
      <c r="D629" s="233">
        <v>45334</v>
      </c>
      <c r="E629" s="233"/>
      <c r="F629" s="232" t="s">
        <v>1614</v>
      </c>
      <c r="G629" s="232"/>
      <c r="H629" s="232" t="s">
        <v>1615</v>
      </c>
      <c r="I629" s="234">
        <v>135.15</v>
      </c>
      <c r="J629" s="235">
        <v>3</v>
      </c>
      <c r="K629" s="113"/>
    </row>
    <row r="630" spans="1:11" ht="20.25">
      <c r="A630" s="232" t="s">
        <v>454</v>
      </c>
      <c r="B630" s="232" t="s">
        <v>517</v>
      </c>
      <c r="C630" s="232"/>
      <c r="D630" s="233">
        <v>45335</v>
      </c>
      <c r="E630" s="233"/>
      <c r="F630" s="232" t="s">
        <v>1616</v>
      </c>
      <c r="G630" s="232"/>
      <c r="H630" s="232" t="s">
        <v>501</v>
      </c>
      <c r="I630" s="234">
        <v>376.97</v>
      </c>
      <c r="J630" s="235">
        <v>3</v>
      </c>
      <c r="K630" s="113"/>
    </row>
    <row r="631" spans="1:11" ht="20.25">
      <c r="A631" s="232" t="s">
        <v>454</v>
      </c>
      <c r="B631" s="232" t="s">
        <v>519</v>
      </c>
      <c r="C631" s="232"/>
      <c r="D631" s="233">
        <v>45335</v>
      </c>
      <c r="E631" s="233"/>
      <c r="F631" s="232" t="s">
        <v>1617</v>
      </c>
      <c r="G631" s="232"/>
      <c r="H631" s="232" t="s">
        <v>491</v>
      </c>
      <c r="I631" s="234">
        <v>260</v>
      </c>
      <c r="J631" s="235">
        <v>3</v>
      </c>
      <c r="K631" s="113"/>
    </row>
    <row r="632" spans="1:11" ht="12.75">
      <c r="A632" s="232" t="s">
        <v>454</v>
      </c>
      <c r="B632" s="232" t="s">
        <v>525</v>
      </c>
      <c r="C632" s="232"/>
      <c r="D632" s="233">
        <v>45335</v>
      </c>
      <c r="E632" s="233"/>
      <c r="F632" s="232" t="s">
        <v>915</v>
      </c>
      <c r="G632" s="232"/>
      <c r="H632" s="232" t="s">
        <v>476</v>
      </c>
      <c r="I632" s="234">
        <v>15</v>
      </c>
      <c r="J632" s="235">
        <v>4</v>
      </c>
      <c r="K632" s="113"/>
    </row>
    <row r="633" spans="1:11" ht="12.75">
      <c r="A633" s="232" t="s">
        <v>454</v>
      </c>
      <c r="B633" s="232" t="s">
        <v>528</v>
      </c>
      <c r="C633" s="232"/>
      <c r="D633" s="233">
        <v>45335</v>
      </c>
      <c r="E633" s="233"/>
      <c r="F633" s="232" t="s">
        <v>510</v>
      </c>
      <c r="G633" s="232"/>
      <c r="H633" s="232" t="s">
        <v>476</v>
      </c>
      <c r="I633" s="234">
        <v>10</v>
      </c>
      <c r="J633" s="235">
        <v>4</v>
      </c>
      <c r="K633" s="113"/>
    </row>
    <row r="634" spans="1:11" ht="20.25">
      <c r="A634" s="232" t="s">
        <v>454</v>
      </c>
      <c r="B634" s="232" t="s">
        <v>531</v>
      </c>
      <c r="C634" s="232"/>
      <c r="D634" s="233">
        <v>45337</v>
      </c>
      <c r="E634" s="233"/>
      <c r="F634" s="232" t="s">
        <v>1613</v>
      </c>
      <c r="G634" s="232"/>
      <c r="H634" s="232" t="s">
        <v>631</v>
      </c>
      <c r="I634" s="234">
        <v>81.19</v>
      </c>
      <c r="J634" s="235">
        <v>3</v>
      </c>
      <c r="K634" s="113"/>
    </row>
    <row r="635" spans="1:11" ht="12.75">
      <c r="A635" s="232" t="s">
        <v>454</v>
      </c>
      <c r="B635" s="232" t="s">
        <v>534</v>
      </c>
      <c r="C635" s="232"/>
      <c r="D635" s="233">
        <v>45337</v>
      </c>
      <c r="E635" s="233"/>
      <c r="F635" s="232" t="s">
        <v>1618</v>
      </c>
      <c r="G635" s="232"/>
      <c r="H635" s="232" t="s">
        <v>542</v>
      </c>
      <c r="I635" s="234">
        <v>1177.22</v>
      </c>
      <c r="J635" s="235">
        <v>3</v>
      </c>
      <c r="K635" s="113"/>
    </row>
    <row r="636" spans="1:11" ht="12.75">
      <c r="A636" s="232" t="s">
        <v>454</v>
      </c>
      <c r="B636" s="232" t="s">
        <v>540</v>
      </c>
      <c r="C636" s="232"/>
      <c r="D636" s="233">
        <v>45337</v>
      </c>
      <c r="E636" s="233"/>
      <c r="F636" s="232" t="s">
        <v>1619</v>
      </c>
      <c r="G636" s="232"/>
      <c r="H636" s="232" t="s">
        <v>567</v>
      </c>
      <c r="I636" s="234">
        <v>375.4</v>
      </c>
      <c r="J636" s="235">
        <v>3</v>
      </c>
      <c r="K636" s="113"/>
    </row>
    <row r="637" spans="1:11" ht="12.75">
      <c r="A637" s="232" t="s">
        <v>454</v>
      </c>
      <c r="B637" s="232" t="s">
        <v>543</v>
      </c>
      <c r="C637" s="232"/>
      <c r="D637" s="233">
        <v>45337</v>
      </c>
      <c r="E637" s="233"/>
      <c r="F637" s="232" t="s">
        <v>1619</v>
      </c>
      <c r="G637" s="232"/>
      <c r="H637" s="232" t="s">
        <v>507</v>
      </c>
      <c r="I637" s="234">
        <v>305.4</v>
      </c>
      <c r="J637" s="235">
        <v>3</v>
      </c>
      <c r="K637" s="113"/>
    </row>
    <row r="638" spans="1:11" ht="20.25">
      <c r="A638" s="232" t="s">
        <v>454</v>
      </c>
      <c r="B638" s="232" t="s">
        <v>545</v>
      </c>
      <c r="C638" s="232" t="s">
        <v>1620</v>
      </c>
      <c r="D638" s="233">
        <v>45342</v>
      </c>
      <c r="E638" s="233"/>
      <c r="F638" s="232" t="s">
        <v>1621</v>
      </c>
      <c r="G638" s="232" t="s">
        <v>3094</v>
      </c>
      <c r="H638" s="232" t="s">
        <v>1267</v>
      </c>
      <c r="I638" s="234">
        <v>1327</v>
      </c>
      <c r="J638" s="235">
        <v>1</v>
      </c>
      <c r="K638" s="113"/>
    </row>
    <row r="639" spans="1:11" ht="20.25">
      <c r="A639" s="232" t="s">
        <v>454</v>
      </c>
      <c r="B639" s="232" t="s">
        <v>549</v>
      </c>
      <c r="C639" s="232"/>
      <c r="D639" s="233">
        <v>45343</v>
      </c>
      <c r="E639" s="233"/>
      <c r="F639" s="232" t="s">
        <v>1622</v>
      </c>
      <c r="G639" s="232"/>
      <c r="H639" s="232" t="s">
        <v>1623</v>
      </c>
      <c r="I639" s="234">
        <v>785.87</v>
      </c>
      <c r="J639" s="235">
        <v>3</v>
      </c>
      <c r="K639" s="113"/>
    </row>
    <row r="640" spans="1:11" ht="12.75">
      <c r="A640" s="232" t="s">
        <v>454</v>
      </c>
      <c r="B640" s="232" t="s">
        <v>1624</v>
      </c>
      <c r="C640" s="232"/>
      <c r="D640" s="233">
        <v>45348</v>
      </c>
      <c r="E640" s="233"/>
      <c r="F640" s="232" t="s">
        <v>1625</v>
      </c>
      <c r="G640" s="232"/>
      <c r="H640" s="232" t="s">
        <v>533</v>
      </c>
      <c r="I640" s="234">
        <v>120</v>
      </c>
      <c r="J640" s="235">
        <v>3</v>
      </c>
      <c r="K640" s="113"/>
    </row>
    <row r="641" spans="1:11" ht="12.75">
      <c r="A641" s="232" t="s">
        <v>454</v>
      </c>
      <c r="B641" s="232" t="s">
        <v>553</v>
      </c>
      <c r="C641" s="232"/>
      <c r="D641" s="233">
        <v>45348</v>
      </c>
      <c r="E641" s="233"/>
      <c r="F641" s="232" t="s">
        <v>1626</v>
      </c>
      <c r="G641" s="232"/>
      <c r="H641" s="232" t="s">
        <v>614</v>
      </c>
      <c r="I641" s="234">
        <v>466</v>
      </c>
      <c r="J641" s="235">
        <v>3</v>
      </c>
      <c r="K641" s="113"/>
    </row>
    <row r="642" spans="1:11" ht="20.25">
      <c r="A642" s="232" t="s">
        <v>454</v>
      </c>
      <c r="B642" s="232" t="s">
        <v>559</v>
      </c>
      <c r="C642" s="232" t="s">
        <v>1627</v>
      </c>
      <c r="D642" s="233">
        <v>45350</v>
      </c>
      <c r="E642" s="233"/>
      <c r="F642" s="232" t="s">
        <v>1628</v>
      </c>
      <c r="G642" s="232"/>
      <c r="H642" s="232" t="s">
        <v>491</v>
      </c>
      <c r="I642" s="234">
        <v>200</v>
      </c>
      <c r="J642" s="235">
        <v>4</v>
      </c>
      <c r="K642" s="113"/>
    </row>
    <row r="643" spans="1:11" ht="12.75">
      <c r="A643" s="232" t="s">
        <v>454</v>
      </c>
      <c r="B643" s="232" t="s">
        <v>562</v>
      </c>
      <c r="C643" s="232"/>
      <c r="D643" s="233">
        <v>45351</v>
      </c>
      <c r="E643" s="233"/>
      <c r="F643" s="232" t="s">
        <v>1629</v>
      </c>
      <c r="G643" s="232"/>
      <c r="H643" s="232" t="s">
        <v>476</v>
      </c>
      <c r="I643" s="234">
        <v>6</v>
      </c>
      <c r="J643" s="235">
        <v>4</v>
      </c>
      <c r="K643" s="113"/>
    </row>
    <row r="644" spans="1:11" ht="12.75">
      <c r="A644" s="232" t="s">
        <v>454</v>
      </c>
      <c r="B644" s="232" t="s">
        <v>1630</v>
      </c>
      <c r="C644" s="232"/>
      <c r="D644" s="233">
        <v>45351</v>
      </c>
      <c r="E644" s="233"/>
      <c r="F644" s="232" t="s">
        <v>922</v>
      </c>
      <c r="G644" s="232"/>
      <c r="H644" s="232" t="s">
        <v>476</v>
      </c>
      <c r="I644" s="234">
        <v>6.9</v>
      </c>
      <c r="J644" s="235">
        <v>4</v>
      </c>
      <c r="K644" s="113"/>
    </row>
    <row r="645" spans="1:11" ht="12.75">
      <c r="A645" s="232" t="s">
        <v>454</v>
      </c>
      <c r="B645" s="232" t="s">
        <v>569</v>
      </c>
      <c r="C645" s="232"/>
      <c r="D645" s="233">
        <v>45328</v>
      </c>
      <c r="E645" s="233"/>
      <c r="F645" s="232" t="s">
        <v>1631</v>
      </c>
      <c r="G645" s="232"/>
      <c r="H645" s="232" t="s">
        <v>567</v>
      </c>
      <c r="I645" s="234">
        <v>1566</v>
      </c>
      <c r="J645" s="235">
        <v>3</v>
      </c>
      <c r="K645" s="113"/>
    </row>
    <row r="646" spans="1:11" ht="12.75">
      <c r="A646" s="232" t="s">
        <v>454</v>
      </c>
      <c r="B646" s="232" t="s">
        <v>1632</v>
      </c>
      <c r="C646" s="232"/>
      <c r="D646" s="233">
        <v>45352</v>
      </c>
      <c r="E646" s="233"/>
      <c r="F646" s="232" t="s">
        <v>932</v>
      </c>
      <c r="G646" s="232"/>
      <c r="H646" s="232" t="s">
        <v>476</v>
      </c>
      <c r="I646" s="234">
        <v>2</v>
      </c>
      <c r="J646" s="235">
        <v>4</v>
      </c>
      <c r="K646" s="113"/>
    </row>
    <row r="647" spans="1:11" ht="12.75">
      <c r="A647" s="232" t="s">
        <v>454</v>
      </c>
      <c r="B647" s="232" t="s">
        <v>565</v>
      </c>
      <c r="C647" s="232"/>
      <c r="D647" s="233">
        <v>45352</v>
      </c>
      <c r="E647" s="233"/>
      <c r="F647" s="232" t="s">
        <v>930</v>
      </c>
      <c r="G647" s="232"/>
      <c r="H647" s="232" t="s">
        <v>476</v>
      </c>
      <c r="I647" s="234">
        <v>1</v>
      </c>
      <c r="J647" s="235">
        <v>4</v>
      </c>
      <c r="K647" s="113"/>
    </row>
    <row r="648" spans="1:11" ht="20.25">
      <c r="A648" s="232" t="s">
        <v>454</v>
      </c>
      <c r="B648" s="232" t="s">
        <v>581</v>
      </c>
      <c r="C648" s="232"/>
      <c r="D648" s="233">
        <v>45355</v>
      </c>
      <c r="E648" s="233"/>
      <c r="F648" s="232" t="s">
        <v>1633</v>
      </c>
      <c r="G648" s="232"/>
      <c r="H648" s="232" t="s">
        <v>491</v>
      </c>
      <c r="I648" s="234">
        <v>260</v>
      </c>
      <c r="J648" s="235">
        <v>3</v>
      </c>
      <c r="K648" s="113"/>
    </row>
    <row r="649" spans="1:11" ht="40.5">
      <c r="A649" s="232" t="s">
        <v>454</v>
      </c>
      <c r="B649" s="232" t="s">
        <v>584</v>
      </c>
      <c r="C649" s="232"/>
      <c r="D649" s="233">
        <v>45355</v>
      </c>
      <c r="E649" s="233"/>
      <c r="F649" s="232" t="s">
        <v>1634</v>
      </c>
      <c r="G649" s="232"/>
      <c r="H649" s="232" t="s">
        <v>491</v>
      </c>
      <c r="I649" s="234">
        <v>600</v>
      </c>
      <c r="J649" s="235">
        <v>3</v>
      </c>
      <c r="K649" s="113"/>
    </row>
    <row r="650" spans="1:11" ht="30">
      <c r="A650" s="232" t="s">
        <v>454</v>
      </c>
      <c r="B650" s="232" t="s">
        <v>577</v>
      </c>
      <c r="C650" s="232"/>
      <c r="D650" s="233">
        <v>45355</v>
      </c>
      <c r="E650" s="233"/>
      <c r="F650" s="232" t="s">
        <v>1635</v>
      </c>
      <c r="G650" s="331" t="s">
        <v>3127</v>
      </c>
      <c r="H650" s="232" t="s">
        <v>1636</v>
      </c>
      <c r="I650" s="234">
        <v>630.16</v>
      </c>
      <c r="J650" s="235">
        <v>3</v>
      </c>
      <c r="K650" s="113"/>
    </row>
    <row r="651" spans="1:11" ht="30">
      <c r="A651" s="232" t="s">
        <v>454</v>
      </c>
      <c r="B651" s="232" t="s">
        <v>575</v>
      </c>
      <c r="C651" s="232"/>
      <c r="D651" s="233">
        <v>45355</v>
      </c>
      <c r="E651" s="233"/>
      <c r="F651" s="232" t="s">
        <v>1637</v>
      </c>
      <c r="G651" s="331">
        <v>35897821</v>
      </c>
      <c r="H651" s="232" t="s">
        <v>1636</v>
      </c>
      <c r="I651" s="234">
        <v>313.64</v>
      </c>
      <c r="J651" s="235">
        <v>3</v>
      </c>
      <c r="K651" s="113"/>
    </row>
    <row r="652" spans="1:11" ht="12.75">
      <c r="A652" s="232" t="s">
        <v>454</v>
      </c>
      <c r="B652" s="232"/>
      <c r="C652" s="232"/>
      <c r="D652" s="233"/>
      <c r="E652" s="233"/>
      <c r="F652" s="232"/>
      <c r="G652" s="232"/>
      <c r="H652" s="232"/>
      <c r="I652" s="234"/>
      <c r="J652" s="235"/>
      <c r="K652" s="113"/>
    </row>
  </sheetData>
  <sheetProtection sheet="1" objects="1" scenarios="1"/>
  <mergeCells count="5">
    <mergeCell ref="A100:H100"/>
    <mergeCell ref="I100:J100"/>
    <mergeCell ref="A101:H101"/>
    <mergeCell ref="I101:J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B135:C149 D135: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F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cfRule type="expression" priority="1" dxfId="326" stopIfTrue="1">
      <formula>$A107&lt;&gt;""</formula>
    </cfRule>
  </conditionalFormatting>
  <conditionalFormatting sqref="F1364:H1364 F1254:G1254 F1256:H1260">
    <cfRule type="expression" priority="2" dxfId="326" stopIfTrue="1">
      <formula>$A1254&lt;&gt;""</formula>
    </cfRule>
  </conditionalFormatting>
  <conditionalFormatting sqref="B4347:C4349">
    <cfRule type="expression" priority="3" dxfId="326" stopIfTrue="1">
      <formula>$A4347&lt;&gt;""</formula>
    </cfRule>
  </conditionalFormatting>
  <conditionalFormatting sqref="F4347:H4349 J4347:J4349">
    <cfRule type="expression" priority="4" dxfId="326" stopIfTrue="1">
      <formula>$A4347&lt;&gt;""</formula>
    </cfRule>
  </conditionalFormatting>
  <conditionalFormatting sqref="A4347:A4349">
    <cfRule type="expression" priority="5" dxfId="326" stopIfTrue="1">
      <formula>$A4347&lt;&gt;""</formula>
    </cfRule>
  </conditionalFormatting>
  <conditionalFormatting sqref="D1656:E4374">
    <cfRule type="expression" priority="6" dxfId="326" stopIfTrue="1">
      <formula>$A1656&lt;&gt;""</formula>
    </cfRule>
  </conditionalFormatting>
  <conditionalFormatting sqref="D4347:E4349">
    <cfRule type="expression" priority="7" dxfId="326" stopIfTrue="1">
      <formula>$A4347&lt;&gt;""</formula>
    </cfRule>
  </conditionalFormatting>
  <conditionalFormatting sqref="I4347:I4349">
    <cfRule type="expression" priority="8" dxfId="326" stopIfTrue="1">
      <formula>$A4347&lt;&gt;""</formula>
    </cfRule>
  </conditionalFormatting>
  <conditionalFormatting sqref="F1050:H1052 B1158:C1160 F1158:J1160 J1137:J1157 A1050:C1052 A1055:C1056 F1055:H1056">
    <cfRule type="expression" priority="9" dxfId="326" stopIfTrue="1">
      <formula>$A1050&lt;&gt;""</formula>
    </cfRule>
  </conditionalFormatting>
  <conditionalFormatting sqref="B1131:C1131">
    <cfRule type="expression" priority="10" dxfId="326" stopIfTrue="1">
      <formula>$A1131&lt;&gt;""</formula>
    </cfRule>
  </conditionalFormatting>
  <conditionalFormatting sqref="F1131:H1131">
    <cfRule type="expression" priority="11" dxfId="326" stopIfTrue="1">
      <formula>$A1131&lt;&gt;""</formula>
    </cfRule>
  </conditionalFormatting>
  <conditionalFormatting sqref="B107:J5000">
    <cfRule type="expression" priority="12" dxfId="326" stopIfTrue="1">
      <formula>$A107&lt;&gt;""</formula>
    </cfRule>
  </conditionalFormatting>
  <conditionalFormatting sqref="B150:C158 F150:J158">
    <cfRule type="expression" priority="13" dxfId="326" stopIfTrue="1">
      <formula>$A150&lt;&gt;""</formula>
    </cfRule>
  </conditionalFormatting>
  <conditionalFormatting sqref="I1162:J1162">
    <cfRule type="expression" priority="14" dxfId="326" stopIfTrue="1">
      <formula>$A1162&lt;&gt;""</formula>
    </cfRule>
  </conditionalFormatting>
  <conditionalFormatting sqref="F107:G5000">
    <cfRule type="expression" priority="15" dxfId="326" stopIfTrue="1">
      <formula>$A107&lt;&gt;""</formula>
    </cfRule>
  </conditionalFormatting>
  <conditionalFormatting sqref="A107:A5000">
    <cfRule type="expression" priority="16" dxfId="326" stopIfTrue="1">
      <formula>$A107&lt;&gt;""</formula>
    </cfRule>
  </conditionalFormatting>
  <conditionalFormatting sqref="H228">
    <cfRule type="expression" priority="17" dxfId="326" stopIfTrue="1">
      <formula>$A228&lt;&gt;""</formula>
    </cfRule>
  </conditionalFormatting>
  <conditionalFormatting sqref="F1162:H1162">
    <cfRule type="expression" priority="18" dxfId="326" stopIfTrue="1">
      <formula>$A1162&lt;&gt;""</formula>
    </cfRule>
  </conditionalFormatting>
  <conditionalFormatting sqref="D1133:E1136">
    <cfRule type="expression" priority="19" dxfId="326" stopIfTrue="1">
      <formula>$A1133&lt;&gt;""</formula>
    </cfRule>
  </conditionalFormatting>
  <conditionalFormatting sqref="H1133:H1136">
    <cfRule type="expression" priority="20" dxfId="326" stopIfTrue="1">
      <formula>$A1133&lt;&gt;""</formula>
    </cfRule>
  </conditionalFormatting>
  <conditionalFormatting sqref="F1133:G1136">
    <cfRule type="expression" priority="21" dxfId="326" stopIfTrue="1">
      <formula>$A1133&lt;&gt;""</formula>
    </cfRule>
  </conditionalFormatting>
  <conditionalFormatting sqref="B1133:C1136">
    <cfRule type="expression" priority="22" dxfId="326" stopIfTrue="1">
      <formula>$A1133&lt;&gt;""</formula>
    </cfRule>
  </conditionalFormatting>
  <conditionalFormatting sqref="D1303:E1306 D1316:E1326 D1309:E1314">
    <cfRule type="expression" priority="23" dxfId="326" stopIfTrue="1">
      <formula>$A1303&lt;&gt;""</formula>
    </cfRule>
  </conditionalFormatting>
  <conditionalFormatting sqref="H1303:H1306 H1316:H1326 H1309:H1314">
    <cfRule type="expression" priority="24" dxfId="326" stopIfTrue="1">
      <formula>$A1303&lt;&gt;""</formula>
    </cfRule>
  </conditionalFormatting>
  <conditionalFormatting sqref="F1303:G1306 F1316:G1326 F1309:G1314">
    <cfRule type="expression" priority="25" dxfId="326" stopIfTrue="1">
      <formula>$A1303&lt;&gt;""</formula>
    </cfRule>
  </conditionalFormatting>
  <conditionalFormatting sqref="B1303:C1306 B1316:C1326 B1309:C1314">
    <cfRule type="expression" priority="26" dxfId="326" stopIfTrue="1">
      <formula>$A1303&lt;&gt;""</formula>
    </cfRule>
  </conditionalFormatting>
  <conditionalFormatting sqref="D1163:E1163">
    <cfRule type="expression" priority="27" dxfId="326" stopIfTrue="1">
      <formula>$A1163&lt;&gt;""</formula>
    </cfRule>
  </conditionalFormatting>
  <conditionalFormatting sqref="F1163:H1163">
    <cfRule type="expression" priority="28" dxfId="326" stopIfTrue="1">
      <formula>$A1163&lt;&gt;""</formula>
    </cfRule>
  </conditionalFormatting>
  <conditionalFormatting sqref="B1163:C1163">
    <cfRule type="expression" priority="29" dxfId="326" stopIfTrue="1">
      <formula>$A1163&lt;&gt;""</formula>
    </cfRule>
  </conditionalFormatting>
  <conditionalFormatting sqref="B411:I420">
    <cfRule type="expression" priority="30" dxfId="326" stopIfTrue="1">
      <formula>$A411&lt;&gt;""</formula>
    </cfRule>
  </conditionalFormatting>
  <conditionalFormatting sqref="B242:I242 B243:E247">
    <cfRule type="expression" priority="31" dxfId="326" stopIfTrue="1">
      <formula>$A242&lt;&gt;""</formula>
    </cfRule>
  </conditionalFormatting>
  <conditionalFormatting sqref="F1365:G1367">
    <cfRule type="expression" priority="32" dxfId="326" stopIfTrue="1">
      <formula>$A1365&lt;&gt;""</formula>
    </cfRule>
  </conditionalFormatting>
  <conditionalFormatting sqref="D1365:E1367">
    <cfRule type="expression" priority="33" dxfId="326" stopIfTrue="1">
      <formula>$A1365&lt;&gt;""</formula>
    </cfRule>
  </conditionalFormatting>
  <conditionalFormatting sqref="H1365:H1367">
    <cfRule type="expression" priority="34" dxfId="326" stopIfTrue="1">
      <formula>$A1365&lt;&gt;""</formula>
    </cfRule>
  </conditionalFormatting>
  <conditionalFormatting sqref="B645:I645">
    <cfRule type="expression" priority="35" dxfId="326" stopIfTrue="1">
      <formula>$A645&lt;&gt;""</formula>
    </cfRule>
  </conditionalFormatting>
  <conditionalFormatting sqref="I1454:I1458">
    <cfRule type="expression" priority="36" dxfId="326" stopIfTrue="1">
      <formula>$A1454&lt;&gt;""</formula>
    </cfRule>
  </conditionalFormatting>
  <conditionalFormatting sqref="D1454:E1458">
    <cfRule type="expression" priority="37" dxfId="326" stopIfTrue="1">
      <formula>$A1454&lt;&gt;""</formula>
    </cfRule>
  </conditionalFormatting>
  <conditionalFormatting sqref="H1454:H1458">
    <cfRule type="expression" priority="38" dxfId="326" stopIfTrue="1">
      <formula>$A1454&lt;&gt;""</formula>
    </cfRule>
  </conditionalFormatting>
  <conditionalFormatting sqref="F1454:G1458">
    <cfRule type="expression" priority="39" dxfId="326" stopIfTrue="1">
      <formula>$A1454&lt;&gt;""</formula>
    </cfRule>
  </conditionalFormatting>
  <conditionalFormatting sqref="B1454:C1458">
    <cfRule type="expression" priority="40" dxfId="326" stopIfTrue="1">
      <formula>$A1454&lt;&gt;""</formula>
    </cfRule>
  </conditionalFormatting>
  <conditionalFormatting sqref="F170:I172 F173:G174 I173:I174">
    <cfRule type="expression" priority="41" dxfId="326" stopIfTrue="1">
      <formula>$A170&lt;&gt;""</formula>
    </cfRule>
  </conditionalFormatting>
  <conditionalFormatting sqref="H243:I246">
    <cfRule type="expression" priority="42" dxfId="326" stopIfTrue="1">
      <formula>$A243&lt;&gt;""</formula>
    </cfRule>
  </conditionalFormatting>
  <conditionalFormatting sqref="F243:G246">
    <cfRule type="expression" priority="43" dxfId="326" stopIfTrue="1">
      <formula>$A243&lt;&gt;""</formula>
    </cfRule>
  </conditionalFormatting>
  <conditionalFormatting sqref="H173:H174">
    <cfRule type="expression" priority="44" dxfId="326" stopIfTrue="1">
      <formula>$A173&lt;&gt;""</formula>
    </cfRule>
  </conditionalFormatting>
  <conditionalFormatting sqref="B175:I189 I190:I227 B190:E227">
    <cfRule type="expression" priority="45" dxfId="326" stopIfTrue="1">
      <formula>$A175&lt;&gt;""</formula>
    </cfRule>
  </conditionalFormatting>
  <conditionalFormatting sqref="I1139:I1140">
    <cfRule type="expression" priority="46" dxfId="326" stopIfTrue="1">
      <formula>$A1139&lt;&gt;""</formula>
    </cfRule>
  </conditionalFormatting>
  <conditionalFormatting sqref="B1168:H1168">
    <cfRule type="expression" priority="47" dxfId="326" stopIfTrue="1">
      <formula>$A1168&lt;&gt;""</formula>
    </cfRule>
  </conditionalFormatting>
  <conditionalFormatting sqref="D1139:E1140">
    <cfRule type="expression" priority="48" dxfId="326" stopIfTrue="1">
      <formula>$A1139&lt;&gt;""</formula>
    </cfRule>
  </conditionalFormatting>
  <conditionalFormatting sqref="B1139:C1140">
    <cfRule type="expression" priority="49" dxfId="326" stopIfTrue="1">
      <formula>$A1139&lt;&gt;""</formula>
    </cfRule>
  </conditionalFormatting>
  <conditionalFormatting sqref="H1139:H1140">
    <cfRule type="expression" priority="50" dxfId="326" stopIfTrue="1">
      <formula>$A1139&lt;&gt;""</formula>
    </cfRule>
  </conditionalFormatting>
  <conditionalFormatting sqref="F1139:G1140">
    <cfRule type="expression" priority="51" dxfId="326" stopIfTrue="1">
      <formula>$A1139&lt;&gt;""</formula>
    </cfRule>
  </conditionalFormatting>
  <conditionalFormatting sqref="D1370:E1371 I1370:I1376">
    <cfRule type="expression" priority="52" dxfId="326" stopIfTrue="1">
      <formula>$A1370&lt;&gt;""</formula>
    </cfRule>
  </conditionalFormatting>
  <conditionalFormatting sqref="D1141:E1141 I1141:I1148 D1144:E1144">
    <cfRule type="expression" priority="53" dxfId="326" stopIfTrue="1">
      <formula>$A1141&lt;&gt;""</formula>
    </cfRule>
  </conditionalFormatting>
  <conditionalFormatting sqref="H1370:H1376">
    <cfRule type="expression" priority="54" dxfId="326" stopIfTrue="1">
      <formula>$A1370&lt;&gt;""</formula>
    </cfRule>
  </conditionalFormatting>
  <conditionalFormatting sqref="H1141 H1144">
    <cfRule type="expression" priority="55" dxfId="326" stopIfTrue="1">
      <formula>$A1141&lt;&gt;""</formula>
    </cfRule>
  </conditionalFormatting>
  <conditionalFormatting sqref="F1141:G1141 F1144:G1144">
    <cfRule type="expression" priority="56" dxfId="326" stopIfTrue="1">
      <formula>$A1141&lt;&gt;""</formula>
    </cfRule>
  </conditionalFormatting>
  <conditionalFormatting sqref="B1141:C1141 B1144:C1144">
    <cfRule type="expression" priority="57" dxfId="326" stopIfTrue="1">
      <formula>$A1141&lt;&gt;""</formula>
    </cfRule>
  </conditionalFormatting>
  <conditionalFormatting sqref="B1370:C1371">
    <cfRule type="expression" priority="58" dxfId="326" stopIfTrue="1">
      <formula>$A1370&lt;&gt;""</formula>
    </cfRule>
  </conditionalFormatting>
  <conditionalFormatting sqref="F1370:G1376">
    <cfRule type="expression" priority="59" dxfId="326" stopIfTrue="1">
      <formula>$A1370&lt;&gt;""</formula>
    </cfRule>
  </conditionalFormatting>
  <conditionalFormatting sqref="B1053:H1053">
    <cfRule type="expression" priority="60" dxfId="326" stopIfTrue="1">
      <formula>$A1053&lt;&gt;""</formula>
    </cfRule>
  </conditionalFormatting>
  <conditionalFormatting sqref="B1169:H1169 B1172:H1176">
    <cfRule type="expression" priority="61" dxfId="326" stopIfTrue="1">
      <formula>$A1169&lt;&gt;""</formula>
    </cfRule>
  </conditionalFormatting>
  <conditionalFormatting sqref="F476:H477 H475">
    <cfRule type="expression" priority="62" dxfId="326" stopIfTrue="1">
      <formula>$A475&lt;&gt;""</formula>
    </cfRule>
  </conditionalFormatting>
  <conditionalFormatting sqref="D475:E477">
    <cfRule type="expression" priority="63" dxfId="326" stopIfTrue="1">
      <formula>$A475&lt;&gt;""</formula>
    </cfRule>
  </conditionalFormatting>
  <conditionalFormatting sqref="B475:C477">
    <cfRule type="expression" priority="64" dxfId="326" stopIfTrue="1">
      <formula>$A475&lt;&gt;""</formula>
    </cfRule>
  </conditionalFormatting>
  <conditionalFormatting sqref="D1453:E1453">
    <cfRule type="expression" priority="65" dxfId="326" stopIfTrue="1">
      <formula>$A1453&lt;&gt;""</formula>
    </cfRule>
  </conditionalFormatting>
  <conditionalFormatting sqref="H1453">
    <cfRule type="expression" priority="66" dxfId="326" stopIfTrue="1">
      <formula>$A1453&lt;&gt;""</formula>
    </cfRule>
  </conditionalFormatting>
  <conditionalFormatting sqref="F1453:G1453">
    <cfRule type="expression" priority="67" dxfId="326" stopIfTrue="1">
      <formula>$A1453&lt;&gt;""</formula>
    </cfRule>
  </conditionalFormatting>
  <conditionalFormatting sqref="B1453:C1453">
    <cfRule type="expression" priority="68" dxfId="326" stopIfTrue="1">
      <formula>$A1453&lt;&gt;""</formula>
    </cfRule>
  </conditionalFormatting>
  <conditionalFormatting sqref="B457:H458">
    <cfRule type="expression" priority="69" dxfId="326" stopIfTrue="1">
      <formula>$A457&lt;&gt;""</formula>
    </cfRule>
  </conditionalFormatting>
  <conditionalFormatting sqref="D1165:E1165 D1167:E1167">
    <cfRule type="expression" priority="70" dxfId="326" stopIfTrue="1">
      <formula>$A1165&lt;&gt;""</formula>
    </cfRule>
  </conditionalFormatting>
  <conditionalFormatting sqref="B1165:C1165 F1165:I1165 F1167:I1167 B1167:C1167">
    <cfRule type="expression" priority="71" dxfId="326" stopIfTrue="1">
      <formula>$A1165&lt;&gt;""</formula>
    </cfRule>
  </conditionalFormatting>
  <conditionalFormatting sqref="B1082:H1082">
    <cfRule type="expression" priority="72" dxfId="326" stopIfTrue="1">
      <formula>$A1082&lt;&gt;""</formula>
    </cfRule>
  </conditionalFormatting>
  <conditionalFormatting sqref="I1054">
    <cfRule type="expression" priority="73" dxfId="326" stopIfTrue="1">
      <formula>$A1054&lt;&gt;""</formula>
    </cfRule>
  </conditionalFormatting>
  <conditionalFormatting sqref="B1054:H1054">
    <cfRule type="expression" priority="74" dxfId="326" stopIfTrue="1">
      <formula>$A1054&lt;&gt;""</formula>
    </cfRule>
  </conditionalFormatting>
  <conditionalFormatting sqref="I1290:I1297 I1300:I1301">
    <cfRule type="expression" priority="75" dxfId="326" stopIfTrue="1">
      <formula>$A1290&lt;&gt;""</formula>
    </cfRule>
  </conditionalFormatting>
  <conditionalFormatting sqref="F1300:G1301 F1293:G1297">
    <cfRule type="expression" priority="76" dxfId="326" stopIfTrue="1">
      <formula>$A1293&lt;&gt;""</formula>
    </cfRule>
  </conditionalFormatting>
  <conditionalFormatting sqref="B1290:E1290">
    <cfRule type="expression" priority="77" dxfId="326" stopIfTrue="1">
      <formula>$A1290&lt;&gt;""</formula>
    </cfRule>
  </conditionalFormatting>
  <conditionalFormatting sqref="F1290:H1290 H1300:H1301 H1293:H1297">
    <cfRule type="expression" priority="78" dxfId="326" stopIfTrue="1">
      <formula>$A1290&lt;&gt;""</formula>
    </cfRule>
  </conditionalFormatting>
  <conditionalFormatting sqref="D1293:E1297 D1300:E1301">
    <cfRule type="expression" priority="79" dxfId="326" stopIfTrue="1">
      <formula>$A1293&lt;&gt;""</formula>
    </cfRule>
  </conditionalFormatting>
  <conditionalFormatting sqref="B1293:C1297 B1300:C1301">
    <cfRule type="expression" priority="80" dxfId="326" stopIfTrue="1">
      <formula>$A1293&lt;&gt;""</formula>
    </cfRule>
  </conditionalFormatting>
  <conditionalFormatting sqref="D1361:E1361 I1361:I1363">
    <cfRule type="expression" priority="81" dxfId="326" stopIfTrue="1">
      <formula>$A1361&lt;&gt;""</formula>
    </cfRule>
  </conditionalFormatting>
  <conditionalFormatting sqref="H1361">
    <cfRule type="expression" priority="82" dxfId="326" stopIfTrue="1">
      <formula>$A1361&lt;&gt;""</formula>
    </cfRule>
  </conditionalFormatting>
  <conditionalFormatting sqref="B1361:C1361">
    <cfRule type="expression" priority="83" dxfId="326" stopIfTrue="1">
      <formula>$A1361&lt;&gt;""</formula>
    </cfRule>
  </conditionalFormatting>
  <conditionalFormatting sqref="F1361:G1361">
    <cfRule type="expression" priority="84" dxfId="326" stopIfTrue="1">
      <formula>$A1361&lt;&gt;""</formula>
    </cfRule>
  </conditionalFormatting>
  <conditionalFormatting sqref="B1166:I1166">
    <cfRule type="expression" priority="85" dxfId="326" stopIfTrue="1">
      <formula>$A1166&lt;&gt;""</formula>
    </cfRule>
  </conditionalFormatting>
  <conditionalFormatting sqref="I1161">
    <cfRule type="expression" priority="86" dxfId="326" stopIfTrue="1">
      <formula>$A1161&lt;&gt;""</formula>
    </cfRule>
  </conditionalFormatting>
  <conditionalFormatting sqref="D1161:E1161">
    <cfRule type="expression" priority="87" dxfId="326" stopIfTrue="1">
      <formula>$A1161&lt;&gt;""</formula>
    </cfRule>
  </conditionalFormatting>
  <conditionalFormatting sqref="F1161:H1161">
    <cfRule type="expression" priority="88" dxfId="326" stopIfTrue="1">
      <formula>$A1161&lt;&gt;""</formula>
    </cfRule>
  </conditionalFormatting>
  <conditionalFormatting sqref="B1161:C1161">
    <cfRule type="expression" priority="89" dxfId="326" stopIfTrue="1">
      <formula>$A1161&lt;&gt;""</formula>
    </cfRule>
  </conditionalFormatting>
  <conditionalFormatting sqref="I1406">
    <cfRule type="expression" priority="90" dxfId="326" stopIfTrue="1">
      <formula>$A1406&lt;&gt;""</formula>
    </cfRule>
  </conditionalFormatting>
  <conditionalFormatting sqref="F1406:H1406">
    <cfRule type="expression" priority="91" dxfId="326" stopIfTrue="1">
      <formula>$A1406&lt;&gt;""</formula>
    </cfRule>
  </conditionalFormatting>
  <conditionalFormatting sqref="D1406:E1406">
    <cfRule type="expression" priority="92" dxfId="326" stopIfTrue="1">
      <formula>$A1406&lt;&gt;""</formula>
    </cfRule>
  </conditionalFormatting>
  <conditionalFormatting sqref="B1406:C1406">
    <cfRule type="expression" priority="93" dxfId="326" stopIfTrue="1">
      <formula>$A1406&lt;&gt;""</formula>
    </cfRule>
  </conditionalFormatting>
  <conditionalFormatting sqref="I1410:I1411 B1410:E1411">
    <cfRule type="expression" priority="94" dxfId="326" stopIfTrue="1">
      <formula>$A1410&lt;&gt;""</formula>
    </cfRule>
  </conditionalFormatting>
  <conditionalFormatting sqref="F1410:H1411">
    <cfRule type="expression" priority="95" dxfId="326" stopIfTrue="1">
      <formula>$A1410&lt;&gt;""</formula>
    </cfRule>
  </conditionalFormatting>
  <conditionalFormatting sqref="I1164">
    <cfRule type="expression" priority="96" dxfId="326" stopIfTrue="1">
      <formula>$A1164&lt;&gt;""</formula>
    </cfRule>
  </conditionalFormatting>
  <conditionalFormatting sqref="B1164:H1164">
    <cfRule type="expression" priority="97" dxfId="326" stopIfTrue="1">
      <formula>$A1164&lt;&gt;""</formula>
    </cfRule>
  </conditionalFormatting>
  <conditionalFormatting sqref="H489 B478:H483">
    <cfRule type="expression" priority="98" dxfId="326" stopIfTrue="1">
      <formula>$A478&lt;&gt;""</formula>
    </cfRule>
  </conditionalFormatting>
  <conditionalFormatting sqref="H1254">
    <cfRule type="expression" priority="99" dxfId="326" stopIfTrue="1">
      <formula>$A1254&lt;&gt;""</formula>
    </cfRule>
  </conditionalFormatting>
  <conditionalFormatting sqref="F1114:G1114">
    <cfRule type="expression" priority="100" dxfId="326" stopIfTrue="1">
      <formula>$A1114&lt;&gt;""</formula>
    </cfRule>
  </conditionalFormatting>
  <conditionalFormatting sqref="D1114:E1114">
    <cfRule type="expression" priority="101" dxfId="326" stopIfTrue="1">
      <formula>$A1114&lt;&gt;""</formula>
    </cfRule>
  </conditionalFormatting>
  <conditionalFormatting sqref="B1114:C1114">
    <cfRule type="expression" priority="102" dxfId="326" stopIfTrue="1">
      <formula>$A1114&lt;&gt;""</formula>
    </cfRule>
  </conditionalFormatting>
  <conditionalFormatting sqref="D1372:E1376">
    <cfRule type="expression" priority="103" dxfId="326" stopIfTrue="1">
      <formula>$A1372&lt;&gt;""</formula>
    </cfRule>
  </conditionalFormatting>
  <conditionalFormatting sqref="B1372:C1376">
    <cfRule type="expression" priority="104" dxfId="326" stopIfTrue="1">
      <formula>$A1372&lt;&gt;""</formula>
    </cfRule>
  </conditionalFormatting>
  <conditionalFormatting sqref="H1145:H1148">
    <cfRule type="expression" priority="105" dxfId="326" stopIfTrue="1">
      <formula>$A1145&lt;&gt;""</formula>
    </cfRule>
  </conditionalFormatting>
  <conditionalFormatting sqref="D1145:E1148">
    <cfRule type="expression" priority="106" dxfId="326" stopIfTrue="1">
      <formula>$A1145&lt;&gt;""</formula>
    </cfRule>
  </conditionalFormatting>
  <conditionalFormatting sqref="F1145:G1148">
    <cfRule type="expression" priority="107" dxfId="326" stopIfTrue="1">
      <formula>$A1145&lt;&gt;""</formula>
    </cfRule>
  </conditionalFormatting>
  <conditionalFormatting sqref="B1145:C1148">
    <cfRule type="expression" priority="108" dxfId="326" stopIfTrue="1">
      <formula>$A1145&lt;&gt;""</formula>
    </cfRule>
  </conditionalFormatting>
  <conditionalFormatting sqref="D1132:E1132">
    <cfRule type="expression" priority="109" dxfId="326" stopIfTrue="1">
      <formula>$A1132&lt;&gt;""</formula>
    </cfRule>
  </conditionalFormatting>
  <conditionalFormatting sqref="H1132">
    <cfRule type="expression" priority="110" dxfId="326" stopIfTrue="1">
      <formula>$A1132&lt;&gt;""</formula>
    </cfRule>
  </conditionalFormatting>
  <conditionalFormatting sqref="F1132:G1132">
    <cfRule type="expression" priority="111" dxfId="326" stopIfTrue="1">
      <formula>$A1132&lt;&gt;""</formula>
    </cfRule>
  </conditionalFormatting>
  <conditionalFormatting sqref="B1132:C1132">
    <cfRule type="expression" priority="112" dxfId="326" stopIfTrue="1">
      <formula>$A1132&lt;&gt;""</formula>
    </cfRule>
  </conditionalFormatting>
  <conditionalFormatting sqref="I1360">
    <cfRule type="expression" priority="113" dxfId="326" stopIfTrue="1">
      <formula>$A1360&lt;&gt;""</formula>
    </cfRule>
  </conditionalFormatting>
  <conditionalFormatting sqref="D1360:E1360">
    <cfRule type="expression" priority="114" dxfId="326" stopIfTrue="1">
      <formula>$A1360&lt;&gt;""</formula>
    </cfRule>
  </conditionalFormatting>
  <conditionalFormatting sqref="H1360">
    <cfRule type="expression" priority="115" dxfId="326" stopIfTrue="1">
      <formula>$A1360&lt;&gt;""</formula>
    </cfRule>
  </conditionalFormatting>
  <conditionalFormatting sqref="F1360:G1360">
    <cfRule type="expression" priority="116" dxfId="326" stopIfTrue="1">
      <formula>$A1360&lt;&gt;""</formula>
    </cfRule>
  </conditionalFormatting>
  <conditionalFormatting sqref="B1360:C1360">
    <cfRule type="expression" priority="117" dxfId="326" stopIfTrue="1">
      <formula>$A1360&lt;&gt;""</formula>
    </cfRule>
  </conditionalFormatting>
  <conditionalFormatting sqref="B489:G489 B490:E496">
    <cfRule type="expression" priority="118" dxfId="326" stopIfTrue="1">
      <formula>$A489&lt;&gt;""</formula>
    </cfRule>
  </conditionalFormatting>
  <conditionalFormatting sqref="I484:I488 B484:E488">
    <cfRule type="expression" priority="119" dxfId="326" stopIfTrue="1">
      <formula>$A484&lt;&gt;""</formula>
    </cfRule>
  </conditionalFormatting>
  <conditionalFormatting sqref="H487:H488 F484:H486">
    <cfRule type="expression" priority="120" dxfId="326" stopIfTrue="1">
      <formula>$A484&lt;&gt;""</formula>
    </cfRule>
  </conditionalFormatting>
  <conditionalFormatting sqref="D1138:E1138 I1138">
    <cfRule type="expression" priority="121" dxfId="326" stopIfTrue="1">
      <formula>$A1138&lt;&gt;""</formula>
    </cfRule>
  </conditionalFormatting>
  <conditionalFormatting sqref="H1138">
    <cfRule type="expression" priority="122" dxfId="326" stopIfTrue="1">
      <formula>$A1138&lt;&gt;""</formula>
    </cfRule>
  </conditionalFormatting>
  <conditionalFormatting sqref="F1138:G1138">
    <cfRule type="expression" priority="123" dxfId="326" stopIfTrue="1">
      <formula>$A1138&lt;&gt;""</formula>
    </cfRule>
  </conditionalFormatting>
  <conditionalFormatting sqref="B1138:C1138">
    <cfRule type="expression" priority="124" dxfId="326" stopIfTrue="1">
      <formula>$A1138&lt;&gt;""</formula>
    </cfRule>
  </conditionalFormatting>
  <conditionalFormatting sqref="D1369:E1369 I1369">
    <cfRule type="expression" priority="125" dxfId="326" stopIfTrue="1">
      <formula>$A1369&lt;&gt;""</formula>
    </cfRule>
  </conditionalFormatting>
  <conditionalFormatting sqref="H1369">
    <cfRule type="expression" priority="126" dxfId="326" stopIfTrue="1">
      <formula>$A1369&lt;&gt;""</formula>
    </cfRule>
  </conditionalFormatting>
  <conditionalFormatting sqref="F1369:G1369">
    <cfRule type="expression" priority="127" dxfId="326" stopIfTrue="1">
      <formula>$A1369&lt;&gt;""</formula>
    </cfRule>
  </conditionalFormatting>
  <conditionalFormatting sqref="B1369:C1369">
    <cfRule type="expression" priority="128" dxfId="326" stopIfTrue="1">
      <formula>$A1369&lt;&gt;""</formula>
    </cfRule>
  </conditionalFormatting>
  <conditionalFormatting sqref="I1298:I1299">
    <cfRule type="expression" priority="129" dxfId="326" stopIfTrue="1">
      <formula>$A1298&lt;&gt;""</formula>
    </cfRule>
  </conditionalFormatting>
  <conditionalFormatting sqref="D1298:E1299">
    <cfRule type="expression" priority="130" dxfId="326" stopIfTrue="1">
      <formula>$A1298&lt;&gt;""</formula>
    </cfRule>
  </conditionalFormatting>
  <conditionalFormatting sqref="H1298:H1299">
    <cfRule type="expression" priority="131" dxfId="326" stopIfTrue="1">
      <formula>$A1298&lt;&gt;""</formula>
    </cfRule>
  </conditionalFormatting>
  <conditionalFormatting sqref="F1298:G1299">
    <cfRule type="expression" priority="132" dxfId="326" stopIfTrue="1">
      <formula>$A1298&lt;&gt;""</formula>
    </cfRule>
  </conditionalFormatting>
  <conditionalFormatting sqref="B1298:C1299">
    <cfRule type="expression" priority="133" dxfId="326" stopIfTrue="1">
      <formula>$A1298&lt;&gt;""</formula>
    </cfRule>
  </conditionalFormatting>
  <conditionalFormatting sqref="I1412">
    <cfRule type="expression" priority="134" dxfId="326" stopIfTrue="1">
      <formula>$A1412&lt;&gt;""</formula>
    </cfRule>
  </conditionalFormatting>
  <conditionalFormatting sqref="D1412:E1412">
    <cfRule type="expression" priority="135" dxfId="326" stopIfTrue="1">
      <formula>$A1412&lt;&gt;""</formula>
    </cfRule>
  </conditionalFormatting>
  <conditionalFormatting sqref="H1412">
    <cfRule type="expression" priority="136" dxfId="326" stopIfTrue="1">
      <formula>$A1412&lt;&gt;""</formula>
    </cfRule>
  </conditionalFormatting>
  <conditionalFormatting sqref="F1412:G1412">
    <cfRule type="expression" priority="137" dxfId="326" stopIfTrue="1">
      <formula>$A1412&lt;&gt;""</formula>
    </cfRule>
  </conditionalFormatting>
  <conditionalFormatting sqref="B1412:C1412">
    <cfRule type="expression" priority="138" dxfId="326" stopIfTrue="1">
      <formula>$A1412&lt;&gt;""</formula>
    </cfRule>
  </conditionalFormatting>
  <conditionalFormatting sqref="B1177:H1193">
    <cfRule type="expression" priority="139" dxfId="326" stopIfTrue="1">
      <formula>$A1177&lt;&gt;""</formula>
    </cfRule>
  </conditionalFormatting>
  <conditionalFormatting sqref="B1271:I1271 I1272:I1288">
    <cfRule type="expression" priority="140" dxfId="326" stopIfTrue="1">
      <formula>$A1271&lt;&gt;""</formula>
    </cfRule>
  </conditionalFormatting>
  <conditionalFormatting sqref="F247:I247">
    <cfRule type="expression" priority="141" dxfId="326" stopIfTrue="1">
      <formula>$A247&lt;&gt;""</formula>
    </cfRule>
  </conditionalFormatting>
  <conditionalFormatting sqref="F490:H496">
    <cfRule type="expression" priority="142" dxfId="326" stopIfTrue="1">
      <formula>$A490&lt;&gt;""</formula>
    </cfRule>
  </conditionalFormatting>
  <conditionalFormatting sqref="B1272:H1274 H1275:H1288 B1275:E1288">
    <cfRule type="expression" priority="143" dxfId="326" stopIfTrue="1">
      <formula>$A1272&lt;&gt;""</formula>
    </cfRule>
  </conditionalFormatting>
  <conditionalFormatting sqref="B1137:I1137">
    <cfRule type="expression" priority="144" dxfId="326" stopIfTrue="1">
      <formula>$A1137&lt;&gt;""</formula>
    </cfRule>
  </conditionalFormatting>
  <conditionalFormatting sqref="B1368:I1368">
    <cfRule type="expression" priority="145" dxfId="326" stopIfTrue="1">
      <formula>$A1368&lt;&gt;""</formula>
    </cfRule>
  </conditionalFormatting>
  <conditionalFormatting sqref="I248">
    <cfRule type="expression" priority="146" dxfId="326" stopIfTrue="1">
      <formula>$A248&lt;&gt;""</formula>
    </cfRule>
  </conditionalFormatting>
  <conditionalFormatting sqref="F474:G474">
    <cfRule type="expression" priority="147" dxfId="326" stopIfTrue="1">
      <formula>$A474&lt;&gt;""</formula>
    </cfRule>
  </conditionalFormatting>
  <conditionalFormatting sqref="H474">
    <cfRule type="expression" priority="148" dxfId="326" stopIfTrue="1">
      <formula>$A474&lt;&gt;""</formula>
    </cfRule>
  </conditionalFormatting>
  <conditionalFormatting sqref="D474:E474">
    <cfRule type="expression" priority="149" dxfId="326" stopIfTrue="1">
      <formula>$A474&lt;&gt;""</formula>
    </cfRule>
  </conditionalFormatting>
  <conditionalFormatting sqref="B474:C474">
    <cfRule type="expression" priority="150" dxfId="326" stopIfTrue="1">
      <formula>$A474&lt;&gt;""</formula>
    </cfRule>
  </conditionalFormatting>
  <conditionalFormatting sqref="I472:I473">
    <cfRule type="expression" priority="151" dxfId="326" stopIfTrue="1">
      <formula>$A472&lt;&gt;""</formula>
    </cfRule>
  </conditionalFormatting>
  <conditionalFormatting sqref="F472:H473">
    <cfRule type="expression" priority="152" dxfId="326" stopIfTrue="1">
      <formula>$A472&lt;&gt;""</formula>
    </cfRule>
  </conditionalFormatting>
  <conditionalFormatting sqref="D472:E473">
    <cfRule type="expression" priority="153" dxfId="326" stopIfTrue="1">
      <formula>$A472&lt;&gt;""</formula>
    </cfRule>
  </conditionalFormatting>
  <conditionalFormatting sqref="B472:C473">
    <cfRule type="expression" priority="154" dxfId="326" stopIfTrue="1">
      <formula>$A472&lt;&gt;""</formula>
    </cfRule>
  </conditionalFormatting>
  <conditionalFormatting sqref="F475:G475">
    <cfRule type="expression" priority="155" dxfId="326" stopIfTrue="1">
      <formula>$A475&lt;&gt;""</formula>
    </cfRule>
  </conditionalFormatting>
  <conditionalFormatting sqref="F190:G190">
    <cfRule type="expression" priority="156" dxfId="326" stopIfTrue="1">
      <formula>$A190&lt;&gt;""</formula>
    </cfRule>
  </conditionalFormatting>
  <conditionalFormatting sqref="I1110">
    <cfRule type="expression" priority="157" dxfId="326" stopIfTrue="1">
      <formula>$A1110&lt;&gt;""</formula>
    </cfRule>
  </conditionalFormatting>
  <conditionalFormatting sqref="D1110:E1110">
    <cfRule type="expression" priority="158" dxfId="326" stopIfTrue="1">
      <formula>$A1110&lt;&gt;""</formula>
    </cfRule>
  </conditionalFormatting>
  <conditionalFormatting sqref="B1110:C1110">
    <cfRule type="expression" priority="159" dxfId="326" stopIfTrue="1">
      <formula>$A1110&lt;&gt;""</formula>
    </cfRule>
  </conditionalFormatting>
  <conditionalFormatting sqref="H1110">
    <cfRule type="expression" priority="160" dxfId="326" stopIfTrue="1">
      <formula>$A1110&lt;&gt;""</formula>
    </cfRule>
  </conditionalFormatting>
  <conditionalFormatting sqref="H190">
    <cfRule type="expression" priority="161" dxfId="326" stopIfTrue="1">
      <formula>$A190&lt;&gt;""</formula>
    </cfRule>
  </conditionalFormatting>
  <conditionalFormatting sqref="F191:H194">
    <cfRule type="expression" priority="162" dxfId="326" stopIfTrue="1">
      <formula>$A191&lt;&gt;""</formula>
    </cfRule>
  </conditionalFormatting>
  <conditionalFormatting sqref="F1275:G1288">
    <cfRule type="expression" priority="163" dxfId="326" stopIfTrue="1">
      <formula>$A1275&lt;&gt;""</formula>
    </cfRule>
  </conditionalFormatting>
  <conditionalFormatting sqref="F487:G488">
    <cfRule type="expression" priority="164" dxfId="326" stopIfTrue="1">
      <formula>$A487&lt;&gt;""</formula>
    </cfRule>
  </conditionalFormatting>
  <conditionalFormatting sqref="F248:G248">
    <cfRule type="expression" priority="165" dxfId="326" stopIfTrue="1">
      <formula>$A248&lt;&gt;""</formula>
    </cfRule>
  </conditionalFormatting>
  <conditionalFormatting sqref="H248">
    <cfRule type="expression" priority="166" dxfId="326" stopIfTrue="1">
      <formula>$A248&lt;&gt;""</formula>
    </cfRule>
  </conditionalFormatting>
  <conditionalFormatting sqref="F195:H195">
    <cfRule type="expression" priority="167" dxfId="326" stopIfTrue="1">
      <formula>$A195&lt;&gt;""</formula>
    </cfRule>
  </conditionalFormatting>
  <conditionalFormatting sqref="I1255 B1255:E1255">
    <cfRule type="expression" priority="168" dxfId="326" stopIfTrue="1">
      <formula>$A1255&lt;&gt;""</formula>
    </cfRule>
  </conditionalFormatting>
  <conditionalFormatting sqref="F1255:H1255">
    <cfRule type="expression" priority="169" dxfId="326" stopIfTrue="1">
      <formula>$A1255&lt;&gt;""</formula>
    </cfRule>
  </conditionalFormatting>
  <conditionalFormatting sqref="F1393:G1402">
    <cfRule type="expression" priority="170" dxfId="326" stopIfTrue="1">
      <formula>$A1393&lt;&gt;""</formula>
    </cfRule>
  </conditionalFormatting>
  <conditionalFormatting sqref="F196:G197">
    <cfRule type="expression" priority="171" dxfId="326" stopIfTrue="1">
      <formula>$A196&lt;&gt;""</formula>
    </cfRule>
  </conditionalFormatting>
  <conditionalFormatting sqref="H196:H197">
    <cfRule type="expression" priority="172" dxfId="326" stopIfTrue="1">
      <formula>$A196&lt;&gt;""</formula>
    </cfRule>
  </conditionalFormatting>
  <conditionalFormatting sqref="F198:H199 F200:G204">
    <cfRule type="expression" priority="173" dxfId="326" stopIfTrue="1">
      <formula>$A198&lt;&gt;""</formula>
    </cfRule>
  </conditionalFormatting>
  <conditionalFormatting sqref="H200">
    <cfRule type="expression" priority="174" dxfId="326" stopIfTrue="1">
      <formula>$A200&lt;&gt;""</formula>
    </cfRule>
  </conditionalFormatting>
  <conditionalFormatting sqref="B1394:E1404">
    <cfRule type="expression" priority="175" dxfId="326" stopIfTrue="1">
      <formula>$A1394&lt;&gt;""</formula>
    </cfRule>
  </conditionalFormatting>
  <conditionalFormatting sqref="H201:H205">
    <cfRule type="expression" priority="176" dxfId="326" stopIfTrue="1">
      <formula>$A201&lt;&gt;""</formula>
    </cfRule>
  </conditionalFormatting>
  <conditionalFormatting sqref="B625">
    <cfRule type="expression" priority="177" dxfId="326" stopIfTrue="1">
      <formula>$A625&lt;&gt;""</formula>
    </cfRule>
  </conditionalFormatting>
  <conditionalFormatting sqref="B276:I276">
    <cfRule type="expression" priority="178" dxfId="326" stopIfTrue="1">
      <formula>$A276&lt;&gt;""</formula>
    </cfRule>
  </conditionalFormatting>
  <conditionalFormatting sqref="B277:I277">
    <cfRule type="expression" priority="179" dxfId="326" stopIfTrue="1">
      <formula>$A277&lt;&gt;""</formula>
    </cfRule>
  </conditionalFormatting>
  <conditionalFormatting sqref="B278:I280 B281:E290 I281:I283">
    <cfRule type="expression" priority="180" dxfId="326" stopIfTrue="1">
      <formula>$A278&lt;&gt;""</formula>
    </cfRule>
  </conditionalFormatting>
  <conditionalFormatting sqref="F281:H283">
    <cfRule type="expression" priority="181" dxfId="326" stopIfTrue="1">
      <formula>$A281&lt;&gt;""</formula>
    </cfRule>
  </conditionalFormatting>
  <conditionalFormatting sqref="F205:G205">
    <cfRule type="expression" priority="182" dxfId="326" stopIfTrue="1">
      <formula>$A205&lt;&gt;""</formula>
    </cfRule>
  </conditionalFormatting>
  <conditionalFormatting sqref="H206:H209">
    <cfRule type="expression" priority="183" dxfId="326" stopIfTrue="1">
      <formula>$A206&lt;&gt;""</formula>
    </cfRule>
  </conditionalFormatting>
  <conditionalFormatting sqref="F206:G210">
    <cfRule type="expression" priority="184" dxfId="326" stopIfTrue="1">
      <formula>$A206&lt;&gt;""</formula>
    </cfRule>
  </conditionalFormatting>
  <conditionalFormatting sqref="H210">
    <cfRule type="expression" priority="185" dxfId="326" stopIfTrue="1">
      <formula>$A210&lt;&gt;""</formula>
    </cfRule>
  </conditionalFormatting>
  <conditionalFormatting sqref="I284:I290">
    <cfRule type="expression" priority="186" dxfId="326" stopIfTrue="1">
      <formula>$A284&lt;&gt;""</formula>
    </cfRule>
  </conditionalFormatting>
  <conditionalFormatting sqref="F284:H290">
    <cfRule type="expression" priority="187" dxfId="326" stopIfTrue="1">
      <formula>$A284&lt;&gt;""</formula>
    </cfRule>
  </conditionalFormatting>
  <conditionalFormatting sqref="B1219:I1219 B1227:I1232 B1221:I1225">
    <cfRule type="expression" priority="188" dxfId="326" stopIfTrue="1">
      <formula>$A1219&lt;&gt;""</formula>
    </cfRule>
  </conditionalFormatting>
  <conditionalFormatting sqref="F1110:G1110">
    <cfRule type="expression" priority="189" dxfId="326" stopIfTrue="1">
      <formula>$A1110&lt;&gt;""</formula>
    </cfRule>
  </conditionalFormatting>
  <conditionalFormatting sqref="D1315:E1315">
    <cfRule type="expression" priority="190" dxfId="326" stopIfTrue="1">
      <formula>$A1315&lt;&gt;""</formula>
    </cfRule>
  </conditionalFormatting>
  <conditionalFormatting sqref="B1315:C1315">
    <cfRule type="expression" priority="191" dxfId="326" stopIfTrue="1">
      <formula>$A1315&lt;&gt;""</formula>
    </cfRule>
  </conditionalFormatting>
  <conditionalFormatting sqref="H1315">
    <cfRule type="expression" priority="192" dxfId="326" stopIfTrue="1">
      <formula>$A1315&lt;&gt;""</formula>
    </cfRule>
  </conditionalFormatting>
  <conditionalFormatting sqref="F1315:G1315">
    <cfRule type="expression" priority="193" dxfId="326" stopIfTrue="1">
      <formula>$A1315&lt;&gt;""</formula>
    </cfRule>
  </conditionalFormatting>
  <conditionalFormatting sqref="H211:H225">
    <cfRule type="expression" priority="194" dxfId="326" stopIfTrue="1">
      <formula>$A211&lt;&gt;""</formula>
    </cfRule>
  </conditionalFormatting>
  <conditionalFormatting sqref="F211:G225">
    <cfRule type="expression" priority="195" dxfId="326" stopIfTrue="1">
      <formula>$A211&lt;&gt;""</formula>
    </cfRule>
  </conditionalFormatting>
  <conditionalFormatting sqref="B497:I499">
    <cfRule type="expression" priority="196" dxfId="326" stopIfTrue="1">
      <formula>$A497&lt;&gt;""</formula>
    </cfRule>
  </conditionalFormatting>
  <conditionalFormatting sqref="B291:I291 B292:E320">
    <cfRule type="expression" priority="197" dxfId="326" stopIfTrue="1">
      <formula>$A291&lt;&gt;""</formula>
    </cfRule>
  </conditionalFormatting>
  <conditionalFormatting sqref="F292:I320">
    <cfRule type="expression" priority="198" dxfId="326" stopIfTrue="1">
      <formula>$A292&lt;&gt;""</formula>
    </cfRule>
  </conditionalFormatting>
  <conditionalFormatting sqref="B1226:I1226">
    <cfRule type="expression" priority="199" dxfId="326" stopIfTrue="1">
      <formula>$A1226&lt;&gt;""</formula>
    </cfRule>
  </conditionalFormatting>
  <conditionalFormatting sqref="B1220:I1220">
    <cfRule type="expression" priority="200" dxfId="326" stopIfTrue="1">
      <formula>$A1220&lt;&gt;""</formula>
    </cfRule>
  </conditionalFormatting>
  <conditionalFormatting sqref="A808:J808">
    <cfRule type="expression" priority="201" dxfId="326" stopIfTrue="1">
      <formula>$A808&lt;&gt;""</formula>
    </cfRule>
  </conditionalFormatting>
  <conditionalFormatting sqref="A809:A818">
    <cfRule type="expression" priority="202" dxfId="326" stopIfTrue="1">
      <formula>$A809&lt;&gt;""</formula>
    </cfRule>
  </conditionalFormatting>
  <conditionalFormatting sqref="F811:G811">
    <cfRule type="expression" priority="203" dxfId="326" stopIfTrue="1">
      <formula>$A811&lt;&gt;""</formula>
    </cfRule>
  </conditionalFormatting>
  <conditionalFormatting sqref="B819:E819">
    <cfRule type="expression" priority="204" dxfId="326" stopIfTrue="1">
      <formula>$A819&lt;&gt;""</formula>
    </cfRule>
  </conditionalFormatting>
  <conditionalFormatting sqref="A819">
    <cfRule type="expression" priority="205" dxfId="326" stopIfTrue="1">
      <formula>$A819&lt;&gt;""</formula>
    </cfRule>
  </conditionalFormatting>
  <conditionalFormatting sqref="F819:G819">
    <cfRule type="expression" priority="206" dxfId="326" stopIfTrue="1">
      <formula>$A819&lt;&gt;""</formula>
    </cfRule>
  </conditionalFormatting>
  <conditionalFormatting sqref="A820">
    <cfRule type="expression" priority="207" dxfId="326" stopIfTrue="1">
      <formula>$A820&lt;&gt;""</formula>
    </cfRule>
  </conditionalFormatting>
  <conditionalFormatting sqref="B1233:I1252">
    <cfRule type="expression" priority="208" dxfId="326" stopIfTrue="1">
      <formula>$A1233&lt;&gt;""</formula>
    </cfRule>
  </conditionalFormatting>
  <conditionalFormatting sqref="I1377:I1385">
    <cfRule type="expression" priority="209" dxfId="326" stopIfTrue="1">
      <formula>$A1377&lt;&gt;""</formula>
    </cfRule>
  </conditionalFormatting>
  <conditionalFormatting sqref="H1377">
    <cfRule type="expression" priority="210" dxfId="326" stopIfTrue="1">
      <formula>$A1377&lt;&gt;""</formula>
    </cfRule>
  </conditionalFormatting>
  <conditionalFormatting sqref="D1377:E1379">
    <cfRule type="expression" priority="211" dxfId="326" stopIfTrue="1">
      <formula>$A1377&lt;&gt;""</formula>
    </cfRule>
  </conditionalFormatting>
  <conditionalFormatting sqref="F1377:G1379">
    <cfRule type="expression" priority="212" dxfId="326" stopIfTrue="1">
      <formula>$A1377&lt;&gt;""</formula>
    </cfRule>
  </conditionalFormatting>
  <conditionalFormatting sqref="B1377:C1379">
    <cfRule type="expression" priority="213" dxfId="326" stopIfTrue="1">
      <formula>$A1377&lt;&gt;""</formula>
    </cfRule>
  </conditionalFormatting>
  <conditionalFormatting sqref="I1152">
    <cfRule type="expression" priority="214" dxfId="326" stopIfTrue="1">
      <formula>$A1152&lt;&gt;""</formula>
    </cfRule>
  </conditionalFormatting>
  <conditionalFormatting sqref="H1152">
    <cfRule type="expression" priority="215" dxfId="326" stopIfTrue="1">
      <formula>$A1152&lt;&gt;""</formula>
    </cfRule>
  </conditionalFormatting>
  <conditionalFormatting sqref="D1152:E1152">
    <cfRule type="expression" priority="216" dxfId="326" stopIfTrue="1">
      <formula>$A1152&lt;&gt;""</formula>
    </cfRule>
  </conditionalFormatting>
  <conditionalFormatting sqref="F1152:G1152">
    <cfRule type="expression" priority="217" dxfId="326" stopIfTrue="1">
      <formula>$A1152&lt;&gt;""</formula>
    </cfRule>
  </conditionalFormatting>
  <conditionalFormatting sqref="B1152:C1152">
    <cfRule type="expression" priority="218" dxfId="326" stopIfTrue="1">
      <formula>$A1152&lt;&gt;""</formula>
    </cfRule>
  </conditionalFormatting>
  <conditionalFormatting sqref="H1378">
    <cfRule type="expression" priority="219" dxfId="326" stopIfTrue="1">
      <formula>$A1378&lt;&gt;""</formula>
    </cfRule>
  </conditionalFormatting>
  <conditionalFormatting sqref="B1149:I1150">
    <cfRule type="expression" priority="220" dxfId="326" stopIfTrue="1">
      <formula>$A1149&lt;&gt;""</formula>
    </cfRule>
  </conditionalFormatting>
  <conditionalFormatting sqref="I163 B163:G163">
    <cfRule type="expression" priority="221" dxfId="326" stopIfTrue="1">
      <formula>$A163&lt;&gt;""</formula>
    </cfRule>
  </conditionalFormatting>
  <conditionalFormatting sqref="H163">
    <cfRule type="expression" priority="222" dxfId="326" stopIfTrue="1">
      <formula>$A163&lt;&gt;""</formula>
    </cfRule>
  </conditionalFormatting>
  <conditionalFormatting sqref="I689">
    <cfRule type="expression" priority="223" dxfId="326" stopIfTrue="1">
      <formula>$A689&lt;&gt;""</formula>
    </cfRule>
  </conditionalFormatting>
  <conditionalFormatting sqref="D689:E689">
    <cfRule type="expression" priority="224" dxfId="326" stopIfTrue="1">
      <formula>$A689&lt;&gt;""</formula>
    </cfRule>
  </conditionalFormatting>
  <conditionalFormatting sqref="H689">
    <cfRule type="expression" priority="225" dxfId="326" stopIfTrue="1">
      <formula>$A689&lt;&gt;""</formula>
    </cfRule>
  </conditionalFormatting>
  <conditionalFormatting sqref="F689:G689">
    <cfRule type="expression" priority="226" dxfId="326" stopIfTrue="1">
      <formula>$A689&lt;&gt;""</formula>
    </cfRule>
  </conditionalFormatting>
  <conditionalFormatting sqref="B689:C689">
    <cfRule type="expression" priority="227" dxfId="326" stopIfTrue="1">
      <formula>$A689&lt;&gt;""</formula>
    </cfRule>
  </conditionalFormatting>
  <conditionalFormatting sqref="A1089:I1089">
    <cfRule type="expression" priority="228" dxfId="326" stopIfTrue="1">
      <formula>$A1089&lt;&gt;""</formula>
    </cfRule>
  </conditionalFormatting>
  <conditionalFormatting sqref="B349:J359">
    <cfRule type="expression" priority="229" dxfId="326" stopIfTrue="1">
      <formula>$A349&lt;&gt;""</formula>
    </cfRule>
  </conditionalFormatting>
  <conditionalFormatting sqref="A905:H905">
    <cfRule type="expression" priority="230" dxfId="326" stopIfTrue="1">
      <formula>$A905&lt;&gt;""</formula>
    </cfRule>
  </conditionalFormatting>
  <conditionalFormatting sqref="A325:H328">
    <cfRule type="expression" priority="231" dxfId="326" stopIfTrue="1">
      <formula>$A325&lt;&gt;""</formula>
    </cfRule>
  </conditionalFormatting>
  <conditionalFormatting sqref="A323:E323">
    <cfRule type="expression" priority="232" dxfId="326" stopIfTrue="1">
      <formula>$A323&lt;&gt;""</formula>
    </cfRule>
  </conditionalFormatting>
  <conditionalFormatting sqref="A1389:H1390">
    <cfRule type="expression" priority="233" dxfId="326" stopIfTrue="1">
      <formula>$A1389&lt;&gt;""</formula>
    </cfRule>
  </conditionalFormatting>
  <conditionalFormatting sqref="A1362:A1363">
    <cfRule type="expression" priority="234" dxfId="326" stopIfTrue="1">
      <formula>$A1362&lt;&gt;""</formula>
    </cfRule>
  </conditionalFormatting>
  <conditionalFormatting sqref="D1362:E1363">
    <cfRule type="expression" priority="235" dxfId="326" stopIfTrue="1">
      <formula>$A1362&lt;&gt;""</formula>
    </cfRule>
  </conditionalFormatting>
  <conditionalFormatting sqref="H1362:H1363">
    <cfRule type="expression" priority="236" dxfId="326" stopIfTrue="1">
      <formula>$A1362&lt;&gt;""</formula>
    </cfRule>
  </conditionalFormatting>
  <conditionalFormatting sqref="B1362:C1363">
    <cfRule type="expression" priority="237" dxfId="326" stopIfTrue="1">
      <formula>$A1362&lt;&gt;""</formula>
    </cfRule>
  </conditionalFormatting>
  <conditionalFormatting sqref="F1362:G1363">
    <cfRule type="expression" priority="238" dxfId="326" stopIfTrue="1">
      <formula>$A1362&lt;&gt;""</formula>
    </cfRule>
  </conditionalFormatting>
  <conditionalFormatting sqref="A1142:A1143">
    <cfRule type="expression" priority="239" dxfId="326" stopIfTrue="1">
      <formula>$A1142&lt;&gt;""</formula>
    </cfRule>
  </conditionalFormatting>
  <conditionalFormatting sqref="D1142:E1143">
    <cfRule type="expression" priority="240" dxfId="326" stopIfTrue="1">
      <formula>$A1142&lt;&gt;""</formula>
    </cfRule>
  </conditionalFormatting>
  <conditionalFormatting sqref="H1142:H1143">
    <cfRule type="expression" priority="241" dxfId="326" stopIfTrue="1">
      <formula>$A1142&lt;&gt;""</formula>
    </cfRule>
  </conditionalFormatting>
  <conditionalFormatting sqref="F1142:G1143">
    <cfRule type="expression" priority="242" dxfId="326" stopIfTrue="1">
      <formula>$A1142&lt;&gt;""</formula>
    </cfRule>
  </conditionalFormatting>
  <conditionalFormatting sqref="C1142:C1143">
    <cfRule type="expression" priority="243" dxfId="326" stopIfTrue="1">
      <formula>$A1142&lt;&gt;""</formula>
    </cfRule>
  </conditionalFormatting>
  <conditionalFormatting sqref="B1142:B1143">
    <cfRule type="expression" priority="244" dxfId="326" stopIfTrue="1">
      <formula>$A1142&lt;&gt;""</formula>
    </cfRule>
  </conditionalFormatting>
  <conditionalFormatting sqref="A1112:H1113">
    <cfRule type="expression" priority="245" dxfId="326" stopIfTrue="1">
      <formula>$A1112&lt;&gt;""</formula>
    </cfRule>
  </conditionalFormatting>
  <conditionalFormatting sqref="A1291:A1292">
    <cfRule type="expression" priority="246" dxfId="326" stopIfTrue="1">
      <formula>$A1291&lt;&gt;""</formula>
    </cfRule>
  </conditionalFormatting>
  <conditionalFormatting sqref="B1291:E1292">
    <cfRule type="expression" priority="247" dxfId="326" stopIfTrue="1">
      <formula>$A1291&lt;&gt;""</formula>
    </cfRule>
  </conditionalFormatting>
  <conditionalFormatting sqref="F1291:H1292">
    <cfRule type="expression" priority="248" dxfId="326" stopIfTrue="1">
      <formula>$A1291&lt;&gt;""</formula>
    </cfRule>
  </conditionalFormatting>
  <conditionalFormatting sqref="B1461:H1461">
    <cfRule type="expression" priority="249" dxfId="326" stopIfTrue="1">
      <formula>$A1461&lt;&gt;""</formula>
    </cfRule>
  </conditionalFormatting>
  <conditionalFormatting sqref="A1307:A1308">
    <cfRule type="expression" priority="250" dxfId="326" stopIfTrue="1">
      <formula>$A1307&lt;&gt;""</formula>
    </cfRule>
  </conditionalFormatting>
  <conditionalFormatting sqref="D1307:E1308">
    <cfRule type="expression" priority="251" dxfId="326" stopIfTrue="1">
      <formula>$A1307&lt;&gt;""</formula>
    </cfRule>
  </conditionalFormatting>
  <conditionalFormatting sqref="H1307:H1308">
    <cfRule type="expression" priority="252" dxfId="326" stopIfTrue="1">
      <formula>$A1307&lt;&gt;""</formula>
    </cfRule>
  </conditionalFormatting>
  <conditionalFormatting sqref="F1307:G1308">
    <cfRule type="expression" priority="253" dxfId="326" stopIfTrue="1">
      <formula>$A1307&lt;&gt;""</formula>
    </cfRule>
  </conditionalFormatting>
  <conditionalFormatting sqref="B1307:C1308">
    <cfRule type="expression" priority="254" dxfId="326" stopIfTrue="1">
      <formula>$A1307&lt;&gt;""</formula>
    </cfRule>
  </conditionalFormatting>
  <conditionalFormatting sqref="A1408:H1409">
    <cfRule type="expression" priority="255" dxfId="326" stopIfTrue="1">
      <formula>$A1408&lt;&gt;""</formula>
    </cfRule>
  </conditionalFormatting>
  <conditionalFormatting sqref="A1059:H1060">
    <cfRule type="expression" priority="256" dxfId="326" stopIfTrue="1">
      <formula>$A1059&lt;&gt;""</formula>
    </cfRule>
  </conditionalFormatting>
  <conditionalFormatting sqref="A1170:A1171">
    <cfRule type="expression" priority="257" dxfId="326" stopIfTrue="1">
      <formula>$A1170&lt;&gt;""</formula>
    </cfRule>
  </conditionalFormatting>
  <conditionalFormatting sqref="B1170:H1171">
    <cfRule type="expression" priority="258" dxfId="326" stopIfTrue="1">
      <formula>$A1170&lt;&gt;""</formula>
    </cfRule>
  </conditionalFormatting>
  <conditionalFormatting sqref="F277:G277">
    <cfRule type="expression" priority="259" dxfId="326" stopIfTrue="1">
      <formula>$A277&lt;&gt;""</formula>
    </cfRule>
  </conditionalFormatting>
  <conditionalFormatting sqref="A493:J495">
    <cfRule type="expression" priority="260" dxfId="326" stopIfTrue="1">
      <formula>$A493&lt;&gt;""</formula>
    </cfRule>
  </conditionalFormatting>
  <conditionalFormatting sqref="A532:J534">
    <cfRule type="expression" priority="261" dxfId="326" stopIfTrue="1">
      <formula>$A532&lt;&gt;""</formula>
    </cfRule>
  </conditionalFormatting>
  <conditionalFormatting sqref="F543:G543">
    <cfRule type="expression" priority="262" dxfId="326" stopIfTrue="1">
      <formula>$A543&lt;&gt;""</formula>
    </cfRule>
  </conditionalFormatting>
  <conditionalFormatting sqref="A910:J915">
    <cfRule type="expression" priority="263" dxfId="326" stopIfTrue="1">
      <formula>$A910&lt;&gt;""</formula>
    </cfRule>
  </conditionalFormatting>
  <conditionalFormatting sqref="A919:J921">
    <cfRule type="expression" priority="264" dxfId="326" stopIfTrue="1">
      <formula>$A919&lt;&gt;""</formula>
    </cfRule>
  </conditionalFormatting>
  <conditionalFormatting sqref="A1062:J1064">
    <cfRule type="expression" priority="265" dxfId="326" stopIfTrue="1">
      <formula>$A1062&lt;&gt;""</formula>
    </cfRule>
  </conditionalFormatting>
  <conditionalFormatting sqref="A1370:J1371">
    <cfRule type="expression" priority="266" dxfId="326" stopIfTrue="1">
      <formula>$A1370&lt;&gt;""</formula>
    </cfRule>
  </conditionalFormatting>
  <conditionalFormatting sqref="B692:I693 B694:E699 H694:I699 B691:E691 H691:I691">
    <cfRule type="expression" priority="267" dxfId="326" stopIfTrue="1">
      <formula>$A691&lt;&gt;""</formula>
    </cfRule>
  </conditionalFormatting>
  <conditionalFormatting sqref="F826:G826">
    <cfRule type="expression" priority="268" dxfId="326" stopIfTrue="1">
      <formula>$A826&lt;&gt;""</formula>
    </cfRule>
  </conditionalFormatting>
  <conditionalFormatting sqref="B690:I690 F691:G691">
    <cfRule type="expression" priority="269" dxfId="326" stopIfTrue="1">
      <formula>$A690&lt;&gt;""</formula>
    </cfRule>
  </conditionalFormatting>
  <conditionalFormatting sqref="F694:G694">
    <cfRule type="expression" priority="270" dxfId="326" stopIfTrue="1">
      <formula>$A694&lt;&gt;""</formula>
    </cfRule>
  </conditionalFormatting>
  <conditionalFormatting sqref="F695:G699">
    <cfRule type="expression" priority="271" dxfId="326" stopIfTrue="1">
      <formula>$A695&lt;&gt;""</formula>
    </cfRule>
  </conditionalFormatting>
  <conditionalFormatting sqref="H1379">
    <cfRule type="expression" priority="272" dxfId="326" stopIfTrue="1">
      <formula>$A1379&lt;&gt;""</formula>
    </cfRule>
  </conditionalFormatting>
  <conditionalFormatting sqref="B1153:I1157">
    <cfRule type="expression" priority="273" dxfId="326" stopIfTrue="1">
      <formula>$A1153&lt;&gt;""</formula>
    </cfRule>
  </conditionalFormatting>
  <conditionalFormatting sqref="B1380:H1385">
    <cfRule type="expression" priority="274" dxfId="326" stopIfTrue="1">
      <formula>$A1380&lt;&gt;""</formula>
    </cfRule>
  </conditionalFormatting>
  <conditionalFormatting sqref="B1151:I1151">
    <cfRule type="expression" priority="275" dxfId="326" stopIfTrue="1">
      <formula>$A1151&lt;&gt;""</formula>
    </cfRule>
  </conditionalFormatting>
  <conditionalFormatting sqref="B701:E701 H701:I701">
    <cfRule type="expression" priority="276" dxfId="326" stopIfTrue="1">
      <formula>$A701&lt;&gt;""</formula>
    </cfRule>
  </conditionalFormatting>
  <conditionalFormatting sqref="H1403:H1404">
    <cfRule type="expression" priority="277" dxfId="326" stopIfTrue="1">
      <formula>$A1403&lt;&gt;""</formula>
    </cfRule>
  </conditionalFormatting>
  <conditionalFormatting sqref="F1403:G1404">
    <cfRule type="expression" priority="278" dxfId="326" stopIfTrue="1">
      <formula>$A1403&lt;&gt;""</formula>
    </cfRule>
  </conditionalFormatting>
  <conditionalFormatting sqref="B1127:I1127">
    <cfRule type="expression" priority="279" dxfId="326" stopIfTrue="1">
      <formula>$A1127&lt;&gt;""</formula>
    </cfRule>
  </conditionalFormatting>
  <conditionalFormatting sqref="B1128:I1128 I1129:I1130">
    <cfRule type="expression" priority="280" dxfId="326" stopIfTrue="1">
      <formula>$A1128&lt;&gt;""</formula>
    </cfRule>
  </conditionalFormatting>
  <conditionalFormatting sqref="H226:H227">
    <cfRule type="expression" priority="281" dxfId="326" stopIfTrue="1">
      <formula>$A226&lt;&gt;""</formula>
    </cfRule>
  </conditionalFormatting>
  <conditionalFormatting sqref="F226:G227">
    <cfRule type="expression" priority="282" dxfId="326" stopIfTrue="1">
      <formula>$A226&lt;&gt;""</formula>
    </cfRule>
  </conditionalFormatting>
  <conditionalFormatting sqref="C599:H607">
    <cfRule type="expression" priority="283" dxfId="326" stopIfTrue="1">
      <formula>$A599&lt;&gt;""</formula>
    </cfRule>
  </conditionalFormatting>
  <conditionalFormatting sqref="B1129:H1130">
    <cfRule type="expression" priority="284" dxfId="326" stopIfTrue="1">
      <formula>$A1129&lt;&gt;""</formula>
    </cfRule>
  </conditionalFormatting>
  <conditionalFormatting sqref="F701:G701">
    <cfRule type="expression" priority="285" dxfId="326" stopIfTrue="1">
      <formula>$A701&lt;&gt;""</formula>
    </cfRule>
  </conditionalFormatting>
  <conditionalFormatting sqref="B608:I621">
    <cfRule type="expression" priority="286" dxfId="326" stopIfTrue="1">
      <formula>$A608&lt;&gt;""</formula>
    </cfRule>
  </conditionalFormatting>
  <conditionalFormatting sqref="B622:I622">
    <cfRule type="expression" priority="287" dxfId="326" stopIfTrue="1">
      <formula>$A622&lt;&gt;""</formula>
    </cfRule>
  </conditionalFormatting>
  <conditionalFormatting sqref="B623:I623">
    <cfRule type="expression" priority="288" dxfId="326" stopIfTrue="1">
      <formula>$A623&lt;&gt;""</formula>
    </cfRule>
  </conditionalFormatting>
  <conditionalFormatting sqref="B624:I624">
    <cfRule type="expression" priority="289" dxfId="326" stopIfTrue="1">
      <formula>$A624&lt;&gt;""</formula>
    </cfRule>
  </conditionalFormatting>
  <dataValidations count="5">
    <dataValidation allowBlank="1" sqref="G652 G107:G453 G455:G649">
      <formula1>0</formula1>
      <formula2>0</formula2>
    </dataValidation>
    <dataValidation type="date" allowBlank="1" showErrorMessage="1" sqref="D102:E102 D106:E106">
      <formula1>42370</formula1>
      <formula2>42735</formula2>
    </dataValidation>
    <dataValidation type="list" allowBlank="1" sqref="F107:F652">
      <formula1>$F$96:$F$99</formula1>
      <formula2>0</formula2>
    </dataValidation>
    <dataValidation type="list" allowBlank="1" showErrorMessage="1" sqref="A107:A652">
      <formula1>OFFSET($A$1,0,0,$B$3,1)</formula1>
      <formula2>0</formula2>
    </dataValidation>
    <dataValidation type="list" allowBlank="1" showErrorMessage="1" errorTitle="Chyba !" error="zadajte (vyberte zo zoznamu) platný analytický kód podľa nápovedy k bunke I104" sqref="J107:J652">
      <formula1>"1,2,3,4,5,10,99"</formula1>
      <formula2>0</formula2>
    </dataValidation>
  </dataValidations>
  <printOptions verticalCentered="1"/>
  <pageMargins left="0.19652777777777777" right="0.19652777777777777" top="0.4722222222222222" bottom="0.47291666666666665" header="0.5118055555555555" footer="0.31527777777777777"/>
  <pageSetup horizontalDpi="300" verticalDpi="300" orientation="landscape" paperSize="9" scale="90" r:id="rId3"/>
  <headerFooter alignWithMargins="0">
    <oddFooter>&amp;CStrana &amp;P</oddFooter>
  </headerFooter>
  <legacyDrawing r:id="rId2"/>
</worksheet>
</file>

<file path=xl/worksheets/sheet6.xml><?xml version="1.0" encoding="utf-8"?>
<worksheet xmlns="http://schemas.openxmlformats.org/spreadsheetml/2006/main" xmlns:r="http://schemas.openxmlformats.org/officeDocument/2006/relationships">
  <dimension ref="A1:L103"/>
  <sheetViews>
    <sheetView zoomScalePageLayoutView="0" workbookViewId="0" topLeftCell="A1">
      <pane ySplit="1" topLeftCell="A50" activePane="bottomLeft" state="frozen"/>
      <selection pane="topLeft" activeCell="A1" sqref="A1"/>
      <selection pane="bottomLeft" activeCell="A60" sqref="A60"/>
    </sheetView>
  </sheetViews>
  <sheetFormatPr defaultColWidth="9.140625" defaultRowHeight="12.75"/>
  <cols>
    <col min="1" max="1" width="9.57421875" style="236" customWidth="1"/>
    <col min="2" max="2" width="47.421875" style="237" customWidth="1"/>
    <col min="3" max="3" width="15.421875" style="237" customWidth="1"/>
    <col min="4" max="4" width="24.00390625" style="237" customWidth="1"/>
    <col min="5" max="5" width="13.8515625" style="237" customWidth="1"/>
    <col min="6" max="6" width="6.140625" style="237" customWidth="1"/>
    <col min="7" max="7" width="22.8515625" style="237" customWidth="1"/>
    <col min="8" max="8" width="28.57421875" style="237" customWidth="1"/>
    <col min="9" max="9" width="18.7109375" style="237" customWidth="1"/>
    <col min="10" max="10" width="14.421875" style="237" customWidth="1"/>
    <col min="11" max="11" width="16.7109375" style="237" customWidth="1"/>
    <col min="12" max="12" width="12.57421875" style="238" customWidth="1"/>
    <col min="13" max="16384" width="9.140625" style="239" customWidth="1"/>
  </cols>
  <sheetData>
    <row r="1" spans="1:12" s="243" customFormat="1" ht="20.25">
      <c r="A1" s="240" t="s">
        <v>1638</v>
      </c>
      <c r="B1" s="241" t="s">
        <v>1639</v>
      </c>
      <c r="C1" s="241" t="s">
        <v>1640</v>
      </c>
      <c r="D1" s="241" t="s">
        <v>1641</v>
      </c>
      <c r="E1" s="241" t="s">
        <v>1642</v>
      </c>
      <c r="F1" s="241" t="s">
        <v>1643</v>
      </c>
      <c r="G1" s="241" t="s">
        <v>1644</v>
      </c>
      <c r="H1" s="241" t="s">
        <v>1645</v>
      </c>
      <c r="I1" s="241" t="s">
        <v>1646</v>
      </c>
      <c r="J1" s="241" t="s">
        <v>1647</v>
      </c>
      <c r="K1" s="241" t="s">
        <v>1648</v>
      </c>
      <c r="L1" s="242" t="s">
        <v>1649</v>
      </c>
    </row>
    <row r="2" spans="1:12" s="248" customFormat="1" ht="9.75">
      <c r="A2" s="244" t="s">
        <v>1650</v>
      </c>
      <c r="B2" s="245" t="s">
        <v>1651</v>
      </c>
      <c r="C2" s="246" t="s">
        <v>1652</v>
      </c>
      <c r="D2" s="245" t="s">
        <v>1653</v>
      </c>
      <c r="E2" s="245" t="s">
        <v>1654</v>
      </c>
      <c r="F2" s="245" t="s">
        <v>1655</v>
      </c>
      <c r="G2" s="245" t="s">
        <v>1656</v>
      </c>
      <c r="H2" s="245" t="s">
        <v>1657</v>
      </c>
      <c r="I2" s="245" t="s">
        <v>1658</v>
      </c>
      <c r="J2" s="245" t="s">
        <v>1659</v>
      </c>
      <c r="K2" s="245" t="s">
        <v>1660</v>
      </c>
      <c r="L2" s="247">
        <v>421911370554</v>
      </c>
    </row>
    <row r="3" spans="1:12" s="248" customFormat="1" ht="9.75">
      <c r="A3" s="244" t="s">
        <v>1661</v>
      </c>
      <c r="B3" s="245" t="s">
        <v>1662</v>
      </c>
      <c r="C3" s="246" t="s">
        <v>1652</v>
      </c>
      <c r="D3" s="245" t="s">
        <v>1663</v>
      </c>
      <c r="E3" s="245" t="s">
        <v>1664</v>
      </c>
      <c r="F3" s="245" t="s">
        <v>1665</v>
      </c>
      <c r="G3" s="245" t="s">
        <v>1666</v>
      </c>
      <c r="H3" s="249" t="s">
        <v>1667</v>
      </c>
      <c r="I3" s="249" t="s">
        <v>1668</v>
      </c>
      <c r="J3" s="249" t="s">
        <v>1659</v>
      </c>
      <c r="K3" s="245" t="s">
        <v>1668</v>
      </c>
      <c r="L3" s="247">
        <v>421905819613</v>
      </c>
    </row>
    <row r="4" spans="1:12" s="248" customFormat="1" ht="9.75">
      <c r="A4" s="244" t="s">
        <v>1669</v>
      </c>
      <c r="B4" s="245" t="s">
        <v>1670</v>
      </c>
      <c r="C4" s="246" t="s">
        <v>1652</v>
      </c>
      <c r="D4" s="245" t="s">
        <v>1671</v>
      </c>
      <c r="E4" s="245" t="s">
        <v>1672</v>
      </c>
      <c r="F4" s="245" t="s">
        <v>1673</v>
      </c>
      <c r="G4" s="245" t="s">
        <v>1674</v>
      </c>
      <c r="H4" s="245" t="s">
        <v>1675</v>
      </c>
      <c r="I4" s="245" t="s">
        <v>1676</v>
      </c>
      <c r="J4" s="245" t="s">
        <v>1677</v>
      </c>
      <c r="K4" s="245" t="s">
        <v>1678</v>
      </c>
      <c r="L4" s="247">
        <v>421910448008</v>
      </c>
    </row>
    <row r="5" spans="1:12" s="248" customFormat="1" ht="9.75">
      <c r="A5" s="250" t="s">
        <v>1679</v>
      </c>
      <c r="B5" s="251" t="s">
        <v>1680</v>
      </c>
      <c r="C5" s="252" t="s">
        <v>1681</v>
      </c>
      <c r="D5" s="251" t="s">
        <v>1682</v>
      </c>
      <c r="E5" s="251" t="s">
        <v>1683</v>
      </c>
      <c r="F5" s="251" t="s">
        <v>1684</v>
      </c>
      <c r="G5" s="253" t="s">
        <v>1685</v>
      </c>
      <c r="H5" s="253" t="s">
        <v>1686</v>
      </c>
      <c r="I5" s="251" t="s">
        <v>1687</v>
      </c>
      <c r="J5" s="251" t="s">
        <v>1688</v>
      </c>
      <c r="K5" s="251">
        <v>0</v>
      </c>
      <c r="L5" s="254">
        <v>0</v>
      </c>
    </row>
    <row r="6" spans="1:12" s="248" customFormat="1" ht="9.75">
      <c r="A6" s="244" t="s">
        <v>1689</v>
      </c>
      <c r="B6" s="245" t="s">
        <v>1690</v>
      </c>
      <c r="C6" s="246" t="s">
        <v>1652</v>
      </c>
      <c r="D6" s="246" t="s">
        <v>1691</v>
      </c>
      <c r="E6" s="246" t="s">
        <v>1654</v>
      </c>
      <c r="F6" s="245" t="s">
        <v>1692</v>
      </c>
      <c r="G6" s="245" t="s">
        <v>1693</v>
      </c>
      <c r="H6" s="245" t="s">
        <v>1694</v>
      </c>
      <c r="I6" s="246" t="s">
        <v>1695</v>
      </c>
      <c r="J6" s="246" t="s">
        <v>1659</v>
      </c>
      <c r="K6" s="255" t="s">
        <v>1696</v>
      </c>
      <c r="L6" s="256">
        <v>421903555547</v>
      </c>
    </row>
    <row r="7" spans="1:12" s="248" customFormat="1" ht="9.75">
      <c r="A7" s="244" t="s">
        <v>1697</v>
      </c>
      <c r="B7" s="245" t="s">
        <v>1698</v>
      </c>
      <c r="C7" s="246" t="s">
        <v>1652</v>
      </c>
      <c r="D7" s="245" t="s">
        <v>1699</v>
      </c>
      <c r="E7" s="245" t="s">
        <v>1700</v>
      </c>
      <c r="F7" s="245" t="s">
        <v>1701</v>
      </c>
      <c r="G7" s="245" t="s">
        <v>1702</v>
      </c>
      <c r="H7" s="257" t="s">
        <v>1703</v>
      </c>
      <c r="I7" s="245" t="s">
        <v>1704</v>
      </c>
      <c r="J7" s="245" t="s">
        <v>1659</v>
      </c>
      <c r="K7" s="249">
        <v>0</v>
      </c>
      <c r="L7" s="256">
        <v>0</v>
      </c>
    </row>
    <row r="8" spans="1:12" s="248" customFormat="1" ht="9.75">
      <c r="A8" s="244" t="s">
        <v>1705</v>
      </c>
      <c r="B8" s="245" t="s">
        <v>1706</v>
      </c>
      <c r="C8" s="246" t="s">
        <v>1652</v>
      </c>
      <c r="D8" s="245" t="s">
        <v>1707</v>
      </c>
      <c r="E8" s="245" t="s">
        <v>1708</v>
      </c>
      <c r="F8" s="245" t="s">
        <v>1709</v>
      </c>
      <c r="G8" s="245" t="s">
        <v>1710</v>
      </c>
      <c r="H8" s="245" t="s">
        <v>1711</v>
      </c>
      <c r="I8" s="245" t="s">
        <v>1712</v>
      </c>
      <c r="J8" s="245" t="s">
        <v>1659</v>
      </c>
      <c r="K8" s="245" t="s">
        <v>1712</v>
      </c>
      <c r="L8" s="247">
        <v>421908868248</v>
      </c>
    </row>
    <row r="9" spans="1:12" s="248" customFormat="1" ht="9.75">
      <c r="A9" s="244" t="s">
        <v>1713</v>
      </c>
      <c r="B9" s="245" t="s">
        <v>1714</v>
      </c>
      <c r="C9" s="246" t="s">
        <v>1652</v>
      </c>
      <c r="D9" s="246" t="s">
        <v>1715</v>
      </c>
      <c r="E9" s="246" t="s">
        <v>1716</v>
      </c>
      <c r="F9" s="245" t="s">
        <v>1717</v>
      </c>
      <c r="G9" s="245" t="s">
        <v>1718</v>
      </c>
      <c r="H9" s="245" t="s">
        <v>1719</v>
      </c>
      <c r="I9" s="246" t="s">
        <v>1720</v>
      </c>
      <c r="J9" s="246" t="s">
        <v>1677</v>
      </c>
      <c r="K9" s="246" t="s">
        <v>1721</v>
      </c>
      <c r="L9" s="247">
        <v>421917626568</v>
      </c>
    </row>
    <row r="10" spans="1:12" s="248" customFormat="1" ht="9.75">
      <c r="A10" s="244" t="s">
        <v>1722</v>
      </c>
      <c r="B10" s="245" t="s">
        <v>1723</v>
      </c>
      <c r="C10" s="246" t="s">
        <v>1652</v>
      </c>
      <c r="D10" s="246" t="s">
        <v>1724</v>
      </c>
      <c r="E10" s="246" t="s">
        <v>1725</v>
      </c>
      <c r="F10" s="245" t="s">
        <v>1726</v>
      </c>
      <c r="G10" s="245" t="s">
        <v>1727</v>
      </c>
      <c r="H10" s="245" t="s">
        <v>1728</v>
      </c>
      <c r="I10" s="246" t="s">
        <v>1729</v>
      </c>
      <c r="J10" s="246" t="s">
        <v>1730</v>
      </c>
      <c r="K10" s="246" t="s">
        <v>1731</v>
      </c>
      <c r="L10" s="247">
        <v>421919188236</v>
      </c>
    </row>
    <row r="11" spans="1:12" s="248" customFormat="1" ht="9.75">
      <c r="A11" s="244" t="s">
        <v>1732</v>
      </c>
      <c r="B11" s="245" t="s">
        <v>1733</v>
      </c>
      <c r="C11" s="246" t="s">
        <v>1652</v>
      </c>
      <c r="D11" s="245" t="s">
        <v>1734</v>
      </c>
      <c r="E11" s="245" t="s">
        <v>1708</v>
      </c>
      <c r="F11" s="245" t="s">
        <v>1735</v>
      </c>
      <c r="G11" s="245" t="s">
        <v>1736</v>
      </c>
      <c r="H11" s="245" t="s">
        <v>1737</v>
      </c>
      <c r="I11" s="245" t="s">
        <v>1738</v>
      </c>
      <c r="J11" s="245" t="s">
        <v>1659</v>
      </c>
      <c r="K11" s="245" t="s">
        <v>1738</v>
      </c>
      <c r="L11" s="247">
        <v>421905948422</v>
      </c>
    </row>
    <row r="12" spans="1:12" s="248" customFormat="1" ht="9.75">
      <c r="A12" s="244" t="s">
        <v>1739</v>
      </c>
      <c r="B12" s="245" t="s">
        <v>1740</v>
      </c>
      <c r="C12" s="246" t="s">
        <v>1652</v>
      </c>
      <c r="D12" s="246" t="s">
        <v>1741</v>
      </c>
      <c r="E12" s="246" t="s">
        <v>1700</v>
      </c>
      <c r="F12" s="245" t="s">
        <v>1701</v>
      </c>
      <c r="G12" s="245" t="s">
        <v>1742</v>
      </c>
      <c r="H12" s="245" t="s">
        <v>1743</v>
      </c>
      <c r="I12" s="246" t="s">
        <v>1744</v>
      </c>
      <c r="J12" s="246" t="s">
        <v>1659</v>
      </c>
      <c r="K12" s="246" t="s">
        <v>1744</v>
      </c>
      <c r="L12" s="247">
        <v>421915184709</v>
      </c>
    </row>
    <row r="13" spans="1:12" s="248" customFormat="1" ht="9.75">
      <c r="A13" s="244" t="s">
        <v>1745</v>
      </c>
      <c r="B13" s="245" t="s">
        <v>1746</v>
      </c>
      <c r="C13" s="246" t="s">
        <v>1652</v>
      </c>
      <c r="D13" s="245" t="s">
        <v>1747</v>
      </c>
      <c r="E13" s="245" t="s">
        <v>1708</v>
      </c>
      <c r="F13" s="245" t="s">
        <v>1748</v>
      </c>
      <c r="G13" s="245" t="s">
        <v>1749</v>
      </c>
      <c r="H13" s="245" t="s">
        <v>1750</v>
      </c>
      <c r="I13" s="245" t="s">
        <v>1751</v>
      </c>
      <c r="J13" s="245" t="s">
        <v>1659</v>
      </c>
      <c r="K13" s="245" t="s">
        <v>1751</v>
      </c>
      <c r="L13" s="247">
        <v>421908965156</v>
      </c>
    </row>
    <row r="14" spans="1:12" s="248" customFormat="1" ht="9.75">
      <c r="A14" s="244" t="s">
        <v>1752</v>
      </c>
      <c r="B14" s="245" t="s">
        <v>1753</v>
      </c>
      <c r="C14" s="246" t="s">
        <v>1652</v>
      </c>
      <c r="D14" s="245" t="s">
        <v>1754</v>
      </c>
      <c r="E14" s="245" t="s">
        <v>1708</v>
      </c>
      <c r="F14" s="245" t="s">
        <v>1755</v>
      </c>
      <c r="G14" s="257" t="s">
        <v>1756</v>
      </c>
      <c r="H14" s="257" t="s">
        <v>1757</v>
      </c>
      <c r="I14" s="245" t="s">
        <v>1758</v>
      </c>
      <c r="J14" s="245" t="s">
        <v>1677</v>
      </c>
      <c r="K14" s="245" t="s">
        <v>1759</v>
      </c>
      <c r="L14" s="247">
        <v>421905998953</v>
      </c>
    </row>
    <row r="15" spans="1:12" s="248" customFormat="1" ht="9.75">
      <c r="A15" s="244" t="s">
        <v>1760</v>
      </c>
      <c r="B15" s="245" t="s">
        <v>1761</v>
      </c>
      <c r="C15" s="246" t="s">
        <v>1652</v>
      </c>
      <c r="D15" s="245" t="s">
        <v>1747</v>
      </c>
      <c r="E15" s="245" t="s">
        <v>1708</v>
      </c>
      <c r="F15" s="245" t="s">
        <v>1748</v>
      </c>
      <c r="G15" s="257" t="s">
        <v>1762</v>
      </c>
      <c r="H15" s="245" t="s">
        <v>1763</v>
      </c>
      <c r="I15" s="245" t="s">
        <v>1764</v>
      </c>
      <c r="J15" s="245" t="s">
        <v>1659</v>
      </c>
      <c r="K15" s="249" t="s">
        <v>1765</v>
      </c>
      <c r="L15" s="256">
        <v>421903200136</v>
      </c>
    </row>
    <row r="16" spans="1:12" s="248" customFormat="1" ht="9.75">
      <c r="A16" s="244" t="s">
        <v>1766</v>
      </c>
      <c r="B16" s="245" t="s">
        <v>1767</v>
      </c>
      <c r="C16" s="246" t="s">
        <v>1652</v>
      </c>
      <c r="D16" s="245" t="s">
        <v>1768</v>
      </c>
      <c r="E16" s="245" t="s">
        <v>1769</v>
      </c>
      <c r="F16" s="245" t="s">
        <v>1770</v>
      </c>
      <c r="G16" s="245" t="s">
        <v>1771</v>
      </c>
      <c r="H16" s="245" t="s">
        <v>1772</v>
      </c>
      <c r="I16" s="245" t="s">
        <v>1773</v>
      </c>
      <c r="J16" s="245" t="s">
        <v>1659</v>
      </c>
      <c r="K16" s="245" t="s">
        <v>1773</v>
      </c>
      <c r="L16" s="247">
        <v>421911361044</v>
      </c>
    </row>
    <row r="17" spans="1:12" s="248" customFormat="1" ht="9.75">
      <c r="A17" s="244" t="s">
        <v>1774</v>
      </c>
      <c r="B17" s="245" t="s">
        <v>1775</v>
      </c>
      <c r="C17" s="246" t="s">
        <v>1652</v>
      </c>
      <c r="D17" s="245" t="s">
        <v>1776</v>
      </c>
      <c r="E17" s="245" t="s">
        <v>1777</v>
      </c>
      <c r="F17" s="245" t="s">
        <v>1778</v>
      </c>
      <c r="G17" s="245" t="s">
        <v>1779</v>
      </c>
      <c r="H17" s="245" t="s">
        <v>1780</v>
      </c>
      <c r="I17" s="245" t="s">
        <v>1781</v>
      </c>
      <c r="J17" s="245" t="s">
        <v>1659</v>
      </c>
      <c r="K17" s="245" t="s">
        <v>1782</v>
      </c>
      <c r="L17" s="247">
        <v>421903403105</v>
      </c>
    </row>
    <row r="18" spans="1:12" s="248" customFormat="1" ht="9.75">
      <c r="A18" s="244" t="s">
        <v>1783</v>
      </c>
      <c r="B18" s="245" t="s">
        <v>1784</v>
      </c>
      <c r="C18" s="246" t="s">
        <v>1652</v>
      </c>
      <c r="D18" s="245" t="s">
        <v>1785</v>
      </c>
      <c r="E18" s="245" t="s">
        <v>1786</v>
      </c>
      <c r="F18" s="245" t="s">
        <v>1787</v>
      </c>
      <c r="G18" s="245" t="s">
        <v>1788</v>
      </c>
      <c r="H18" s="257" t="s">
        <v>1789</v>
      </c>
      <c r="I18" s="245" t="s">
        <v>1790</v>
      </c>
      <c r="J18" s="245" t="s">
        <v>1659</v>
      </c>
      <c r="K18" s="245" t="s">
        <v>1790</v>
      </c>
      <c r="L18" s="247">
        <v>421917812810</v>
      </c>
    </row>
    <row r="19" spans="1:12" s="248" customFormat="1" ht="9.75">
      <c r="A19" s="244" t="s">
        <v>1791</v>
      </c>
      <c r="B19" s="245" t="s">
        <v>1792</v>
      </c>
      <c r="C19" s="246" t="s">
        <v>1652</v>
      </c>
      <c r="D19" s="245" t="s">
        <v>1793</v>
      </c>
      <c r="E19" s="245" t="s">
        <v>1794</v>
      </c>
      <c r="F19" s="245" t="s">
        <v>1795</v>
      </c>
      <c r="G19" s="245" t="s">
        <v>1796</v>
      </c>
      <c r="H19" s="257" t="s">
        <v>1797</v>
      </c>
      <c r="I19" s="245" t="s">
        <v>1798</v>
      </c>
      <c r="J19" s="245" t="s">
        <v>1659</v>
      </c>
      <c r="K19" s="245" t="s">
        <v>1799</v>
      </c>
      <c r="L19" s="247">
        <v>421905162424</v>
      </c>
    </row>
    <row r="20" spans="1:12" s="248" customFormat="1" ht="9.75">
      <c r="A20" s="244" t="s">
        <v>1800</v>
      </c>
      <c r="B20" s="245" t="s">
        <v>1801</v>
      </c>
      <c r="C20" s="246" t="s">
        <v>1652</v>
      </c>
      <c r="D20" s="245" t="s">
        <v>1802</v>
      </c>
      <c r="E20" s="245" t="s">
        <v>1700</v>
      </c>
      <c r="F20" s="245" t="s">
        <v>1701</v>
      </c>
      <c r="G20" s="245" t="s">
        <v>1803</v>
      </c>
      <c r="H20" s="245" t="s">
        <v>1804</v>
      </c>
      <c r="I20" s="245" t="s">
        <v>1805</v>
      </c>
      <c r="J20" s="245" t="s">
        <v>1659</v>
      </c>
      <c r="K20" s="245" t="s">
        <v>1806</v>
      </c>
      <c r="L20" s="247">
        <v>421902901640</v>
      </c>
    </row>
    <row r="21" spans="1:12" s="248" customFormat="1" ht="9.75">
      <c r="A21" s="244" t="s">
        <v>1807</v>
      </c>
      <c r="B21" s="245" t="s">
        <v>1808</v>
      </c>
      <c r="C21" s="246" t="s">
        <v>1652</v>
      </c>
      <c r="D21" s="245" t="s">
        <v>1809</v>
      </c>
      <c r="E21" s="245" t="s">
        <v>1672</v>
      </c>
      <c r="F21" s="245" t="s">
        <v>1810</v>
      </c>
      <c r="G21" s="245" t="s">
        <v>1811</v>
      </c>
      <c r="H21" s="245" t="s">
        <v>1812</v>
      </c>
      <c r="I21" s="245" t="s">
        <v>1813</v>
      </c>
      <c r="J21" s="245" t="s">
        <v>1659</v>
      </c>
      <c r="K21" s="245" t="s">
        <v>1814</v>
      </c>
      <c r="L21" s="247">
        <v>421907696186</v>
      </c>
    </row>
    <row r="22" spans="1:12" s="248" customFormat="1" ht="9.75">
      <c r="A22" s="244" t="s">
        <v>1815</v>
      </c>
      <c r="B22" s="245" t="s">
        <v>1816</v>
      </c>
      <c r="C22" s="246" t="s">
        <v>1652</v>
      </c>
      <c r="D22" s="245" t="s">
        <v>1817</v>
      </c>
      <c r="E22" s="245" t="s">
        <v>1818</v>
      </c>
      <c r="F22" s="245" t="s">
        <v>1819</v>
      </c>
      <c r="G22" s="245" t="s">
        <v>1820</v>
      </c>
      <c r="H22" s="245" t="s">
        <v>1821</v>
      </c>
      <c r="I22" s="245" t="s">
        <v>1822</v>
      </c>
      <c r="J22" s="245" t="s">
        <v>1677</v>
      </c>
      <c r="K22" s="245" t="s">
        <v>1822</v>
      </c>
      <c r="L22" s="247">
        <v>421907253794</v>
      </c>
    </row>
    <row r="23" spans="1:12" s="248" customFormat="1" ht="9.75">
      <c r="A23" s="244" t="s">
        <v>1823</v>
      </c>
      <c r="B23" s="245" t="s">
        <v>1824</v>
      </c>
      <c r="C23" s="246" t="s">
        <v>1652</v>
      </c>
      <c r="D23" s="245" t="s">
        <v>1747</v>
      </c>
      <c r="E23" s="245" t="s">
        <v>1708</v>
      </c>
      <c r="F23" s="245" t="s">
        <v>1810</v>
      </c>
      <c r="G23" s="245" t="s">
        <v>1825</v>
      </c>
      <c r="H23" s="245" t="s">
        <v>1826</v>
      </c>
      <c r="I23" s="245" t="s">
        <v>1827</v>
      </c>
      <c r="J23" s="245" t="s">
        <v>1659</v>
      </c>
      <c r="K23" s="245" t="s">
        <v>1828</v>
      </c>
      <c r="L23" s="247">
        <v>421905294239</v>
      </c>
    </row>
    <row r="24" spans="1:12" s="248" customFormat="1" ht="9.75">
      <c r="A24" s="244" t="s">
        <v>1829</v>
      </c>
      <c r="B24" s="245" t="s">
        <v>1830</v>
      </c>
      <c r="C24" s="246" t="s">
        <v>1652</v>
      </c>
      <c r="D24" s="245" t="s">
        <v>1831</v>
      </c>
      <c r="E24" s="245" t="s">
        <v>1708</v>
      </c>
      <c r="F24" s="245" t="s">
        <v>1810</v>
      </c>
      <c r="G24" s="245" t="s">
        <v>1832</v>
      </c>
      <c r="H24" s="245" t="s">
        <v>1833</v>
      </c>
      <c r="I24" s="245" t="s">
        <v>1834</v>
      </c>
      <c r="J24" s="245" t="s">
        <v>1659</v>
      </c>
      <c r="K24" s="245" t="s">
        <v>1835</v>
      </c>
      <c r="L24" s="247">
        <v>421905504810</v>
      </c>
    </row>
    <row r="25" spans="1:12" s="248" customFormat="1" ht="9.75">
      <c r="A25" s="244" t="s">
        <v>1836</v>
      </c>
      <c r="B25" s="245" t="s">
        <v>1837</v>
      </c>
      <c r="C25" s="246" t="s">
        <v>1652</v>
      </c>
      <c r="D25" s="245" t="s">
        <v>1838</v>
      </c>
      <c r="E25" s="245" t="s">
        <v>1708</v>
      </c>
      <c r="F25" s="245" t="s">
        <v>1839</v>
      </c>
      <c r="G25" s="245" t="s">
        <v>1840</v>
      </c>
      <c r="H25" s="257" t="s">
        <v>1841</v>
      </c>
      <c r="I25" s="245" t="s">
        <v>1842</v>
      </c>
      <c r="J25" s="245" t="s">
        <v>1659</v>
      </c>
      <c r="K25" s="245" t="s">
        <v>1843</v>
      </c>
      <c r="L25" s="247">
        <v>421949246786</v>
      </c>
    </row>
    <row r="26" spans="1:12" s="248" customFormat="1" ht="9.75">
      <c r="A26" s="244" t="s">
        <v>1844</v>
      </c>
      <c r="B26" s="245" t="s">
        <v>1845</v>
      </c>
      <c r="C26" s="246" t="s">
        <v>1652</v>
      </c>
      <c r="D26" s="245" t="s">
        <v>1846</v>
      </c>
      <c r="E26" s="245" t="s">
        <v>1847</v>
      </c>
      <c r="F26" s="245" t="s">
        <v>1848</v>
      </c>
      <c r="G26" s="245" t="s">
        <v>1849</v>
      </c>
      <c r="H26" s="245" t="s">
        <v>1850</v>
      </c>
      <c r="I26" s="245" t="s">
        <v>1851</v>
      </c>
      <c r="J26" s="245" t="s">
        <v>1659</v>
      </c>
      <c r="K26" s="245" t="s">
        <v>1851</v>
      </c>
      <c r="L26" s="247">
        <v>421905607646</v>
      </c>
    </row>
    <row r="27" spans="1:12" ht="9.75">
      <c r="A27" s="244" t="s">
        <v>1852</v>
      </c>
      <c r="B27" s="245" t="s">
        <v>1853</v>
      </c>
      <c r="C27" s="246" t="s">
        <v>1652</v>
      </c>
      <c r="D27" s="245" t="s">
        <v>1854</v>
      </c>
      <c r="E27" s="245" t="s">
        <v>1708</v>
      </c>
      <c r="F27" s="245" t="s">
        <v>1855</v>
      </c>
      <c r="G27" s="245" t="s">
        <v>1856</v>
      </c>
      <c r="H27" s="245" t="s">
        <v>1857</v>
      </c>
      <c r="I27" s="245" t="s">
        <v>1858</v>
      </c>
      <c r="J27" s="245" t="s">
        <v>1659</v>
      </c>
      <c r="K27" s="249" t="s">
        <v>1858</v>
      </c>
      <c r="L27" s="256">
        <v>421903919943</v>
      </c>
    </row>
    <row r="28" spans="1:12" ht="9.75">
      <c r="A28" s="244" t="s">
        <v>1859</v>
      </c>
      <c r="B28" s="245" t="s">
        <v>1860</v>
      </c>
      <c r="C28" s="246" t="s">
        <v>1652</v>
      </c>
      <c r="D28" s="245" t="s">
        <v>1861</v>
      </c>
      <c r="E28" s="245" t="s">
        <v>1708</v>
      </c>
      <c r="F28" s="245" t="s">
        <v>1862</v>
      </c>
      <c r="G28" s="245" t="s">
        <v>1863</v>
      </c>
      <c r="H28" s="257" t="s">
        <v>1864</v>
      </c>
      <c r="I28" s="245" t="s">
        <v>1865</v>
      </c>
      <c r="J28" s="245" t="s">
        <v>1659</v>
      </c>
      <c r="K28" s="245" t="s">
        <v>1865</v>
      </c>
      <c r="L28" s="247">
        <v>421903421644</v>
      </c>
    </row>
    <row r="29" spans="1:12" ht="9.75">
      <c r="A29" s="244" t="s">
        <v>1866</v>
      </c>
      <c r="B29" s="245" t="s">
        <v>1867</v>
      </c>
      <c r="C29" s="246" t="s">
        <v>1652</v>
      </c>
      <c r="D29" s="246" t="s">
        <v>1868</v>
      </c>
      <c r="E29" s="246" t="s">
        <v>1708</v>
      </c>
      <c r="F29" s="245" t="s">
        <v>1869</v>
      </c>
      <c r="G29" s="257" t="s">
        <v>1870</v>
      </c>
      <c r="H29" s="257" t="s">
        <v>1871</v>
      </c>
      <c r="I29" s="246" t="s">
        <v>1872</v>
      </c>
      <c r="J29" s="246" t="s">
        <v>1659</v>
      </c>
      <c r="K29" s="246" t="s">
        <v>1873</v>
      </c>
      <c r="L29" s="256">
        <v>421903204367</v>
      </c>
    </row>
    <row r="30" spans="1:12" ht="9.75">
      <c r="A30" s="244" t="s">
        <v>1874</v>
      </c>
      <c r="B30" s="245" t="s">
        <v>1875</v>
      </c>
      <c r="C30" s="246" t="s">
        <v>1652</v>
      </c>
      <c r="D30" s="245" t="s">
        <v>1876</v>
      </c>
      <c r="E30" s="245" t="s">
        <v>1708</v>
      </c>
      <c r="F30" s="245" t="s">
        <v>1877</v>
      </c>
      <c r="G30" s="245" t="s">
        <v>1878</v>
      </c>
      <c r="H30" s="245" t="s">
        <v>1879</v>
      </c>
      <c r="I30" s="245" t="s">
        <v>1880</v>
      </c>
      <c r="J30" s="245" t="s">
        <v>1881</v>
      </c>
      <c r="K30" s="245" t="s">
        <v>1882</v>
      </c>
      <c r="L30" s="256">
        <v>421903446366</v>
      </c>
    </row>
    <row r="31" spans="1:12" ht="9.75">
      <c r="A31" s="244" t="s">
        <v>1883</v>
      </c>
      <c r="B31" s="245" t="s">
        <v>1884</v>
      </c>
      <c r="C31" s="246" t="s">
        <v>1652</v>
      </c>
      <c r="D31" s="246" t="s">
        <v>1747</v>
      </c>
      <c r="E31" s="246" t="s">
        <v>1708</v>
      </c>
      <c r="F31" s="245" t="s">
        <v>1748</v>
      </c>
      <c r="G31" s="245" t="s">
        <v>1885</v>
      </c>
      <c r="H31" s="245" t="s">
        <v>1886</v>
      </c>
      <c r="I31" s="246" t="s">
        <v>1887</v>
      </c>
      <c r="J31" s="246" t="s">
        <v>1888</v>
      </c>
      <c r="K31" s="246" t="s">
        <v>1889</v>
      </c>
      <c r="L31" s="247">
        <v>421915177492</v>
      </c>
    </row>
    <row r="32" spans="1:12" ht="9.75">
      <c r="A32" s="244" t="s">
        <v>1890</v>
      </c>
      <c r="B32" s="245" t="s">
        <v>1891</v>
      </c>
      <c r="C32" s="246" t="s">
        <v>1652</v>
      </c>
      <c r="D32" s="245" t="s">
        <v>1747</v>
      </c>
      <c r="E32" s="245" t="s">
        <v>1708</v>
      </c>
      <c r="F32" s="245" t="s">
        <v>1748</v>
      </c>
      <c r="G32" s="257" t="s">
        <v>1892</v>
      </c>
      <c r="H32" s="257" t="s">
        <v>1893</v>
      </c>
      <c r="I32" s="245" t="s">
        <v>1894</v>
      </c>
      <c r="J32" s="245" t="s">
        <v>1895</v>
      </c>
      <c r="K32" s="245" t="s">
        <v>1894</v>
      </c>
      <c r="L32" s="247">
        <v>421908145184</v>
      </c>
    </row>
    <row r="33" spans="1:12" ht="9.75">
      <c r="A33" s="244" t="s">
        <v>1896</v>
      </c>
      <c r="B33" s="245" t="s">
        <v>1897</v>
      </c>
      <c r="C33" s="246" t="s">
        <v>1652</v>
      </c>
      <c r="D33" s="246" t="s">
        <v>1747</v>
      </c>
      <c r="E33" s="246" t="s">
        <v>1708</v>
      </c>
      <c r="F33" s="245" t="s">
        <v>1748</v>
      </c>
      <c r="G33" s="257" t="s">
        <v>1898</v>
      </c>
      <c r="H33" s="257" t="s">
        <v>1899</v>
      </c>
      <c r="I33" s="246" t="s">
        <v>1900</v>
      </c>
      <c r="J33" s="246" t="s">
        <v>1677</v>
      </c>
      <c r="K33" s="246" t="s">
        <v>1901</v>
      </c>
      <c r="L33" s="247">
        <v>421907100191</v>
      </c>
    </row>
    <row r="34" spans="1:12" ht="9.75">
      <c r="A34" s="244" t="s">
        <v>1902</v>
      </c>
      <c r="B34" s="245" t="s">
        <v>1903</v>
      </c>
      <c r="C34" s="246" t="s">
        <v>1652</v>
      </c>
      <c r="D34" s="246" t="s">
        <v>1747</v>
      </c>
      <c r="E34" s="246" t="s">
        <v>1708</v>
      </c>
      <c r="F34" s="245" t="s">
        <v>1810</v>
      </c>
      <c r="G34" s="257" t="s">
        <v>1904</v>
      </c>
      <c r="H34" s="245" t="s">
        <v>1905</v>
      </c>
      <c r="I34" s="246" t="s">
        <v>1906</v>
      </c>
      <c r="J34" s="246" t="s">
        <v>1659</v>
      </c>
      <c r="K34" s="246" t="s">
        <v>1907</v>
      </c>
      <c r="L34" s="247">
        <v>421905659739</v>
      </c>
    </row>
    <row r="35" spans="1:12" ht="9.75">
      <c r="A35" s="244" t="s">
        <v>1908</v>
      </c>
      <c r="B35" s="245" t="s">
        <v>1909</v>
      </c>
      <c r="C35" s="246" t="s">
        <v>1652</v>
      </c>
      <c r="D35" s="246" t="s">
        <v>1910</v>
      </c>
      <c r="E35" s="246" t="s">
        <v>1708</v>
      </c>
      <c r="F35" s="245" t="s">
        <v>1911</v>
      </c>
      <c r="G35" s="245" t="s">
        <v>1912</v>
      </c>
      <c r="H35" s="245" t="s">
        <v>1913</v>
      </c>
      <c r="I35" s="246" t="s">
        <v>1914</v>
      </c>
      <c r="J35" s="246" t="s">
        <v>1659</v>
      </c>
      <c r="K35" s="246" t="s">
        <v>1914</v>
      </c>
      <c r="L35" s="247">
        <v>421905620961</v>
      </c>
    </row>
    <row r="36" spans="1:12" ht="9.75">
      <c r="A36" s="244" t="s">
        <v>1915</v>
      </c>
      <c r="B36" s="245" t="s">
        <v>1916</v>
      </c>
      <c r="C36" s="246" t="s">
        <v>1652</v>
      </c>
      <c r="D36" s="245" t="s">
        <v>1917</v>
      </c>
      <c r="E36" s="245" t="s">
        <v>1918</v>
      </c>
      <c r="F36" s="245" t="s">
        <v>1919</v>
      </c>
      <c r="G36" s="245" t="s">
        <v>1920</v>
      </c>
      <c r="H36" s="245" t="s">
        <v>1921</v>
      </c>
      <c r="I36" s="245" t="s">
        <v>1922</v>
      </c>
      <c r="J36" s="245" t="s">
        <v>1677</v>
      </c>
      <c r="K36" s="245" t="s">
        <v>1922</v>
      </c>
      <c r="L36" s="247">
        <v>421944644533</v>
      </c>
    </row>
    <row r="37" spans="1:12" ht="9.75">
      <c r="A37" s="258" t="s">
        <v>1923</v>
      </c>
      <c r="B37" s="259" t="s">
        <v>1924</v>
      </c>
      <c r="C37" s="246" t="s">
        <v>1652</v>
      </c>
      <c r="D37" s="259" t="s">
        <v>1925</v>
      </c>
      <c r="E37" s="259" t="s">
        <v>1926</v>
      </c>
      <c r="F37" s="259" t="s">
        <v>1927</v>
      </c>
      <c r="G37" s="259" t="s">
        <v>1928</v>
      </c>
      <c r="H37" s="259" t="s">
        <v>1929</v>
      </c>
      <c r="I37" s="259" t="s">
        <v>1930</v>
      </c>
      <c r="J37" s="259" t="s">
        <v>1659</v>
      </c>
      <c r="K37" s="259" t="s">
        <v>1931</v>
      </c>
      <c r="L37" s="260">
        <v>421905601243</v>
      </c>
    </row>
    <row r="38" spans="1:12" ht="9.75">
      <c r="A38" s="244" t="s">
        <v>1932</v>
      </c>
      <c r="B38" s="245" t="s">
        <v>1933</v>
      </c>
      <c r="C38" s="246" t="s">
        <v>1652</v>
      </c>
      <c r="D38" s="245" t="s">
        <v>1934</v>
      </c>
      <c r="E38" s="245" t="s">
        <v>1708</v>
      </c>
      <c r="F38" s="245" t="s">
        <v>1655</v>
      </c>
      <c r="G38" s="245" t="s">
        <v>1935</v>
      </c>
      <c r="H38" s="245" t="s">
        <v>1936</v>
      </c>
      <c r="I38" s="245" t="s">
        <v>1937</v>
      </c>
      <c r="J38" s="245" t="s">
        <v>1659</v>
      </c>
      <c r="K38" s="245" t="s">
        <v>1937</v>
      </c>
      <c r="L38" s="247">
        <v>421903584555</v>
      </c>
    </row>
    <row r="39" spans="1:12" ht="9.75">
      <c r="A39" s="244" t="s">
        <v>1938</v>
      </c>
      <c r="B39" s="245" t="s">
        <v>1939</v>
      </c>
      <c r="C39" s="246" t="s">
        <v>1652</v>
      </c>
      <c r="D39" s="245" t="s">
        <v>1747</v>
      </c>
      <c r="E39" s="245" t="s">
        <v>1672</v>
      </c>
      <c r="F39" s="245" t="s">
        <v>1748</v>
      </c>
      <c r="G39" s="245" t="s">
        <v>1940</v>
      </c>
      <c r="H39" s="245" t="s">
        <v>1941</v>
      </c>
      <c r="I39" s="245" t="s">
        <v>1942</v>
      </c>
      <c r="J39" s="245" t="s">
        <v>1659</v>
      </c>
      <c r="K39" s="245" t="s">
        <v>1942</v>
      </c>
      <c r="L39" s="247">
        <v>421917800004</v>
      </c>
    </row>
    <row r="40" spans="1:12" ht="9.75">
      <c r="A40" s="244" t="s">
        <v>1943</v>
      </c>
      <c r="B40" s="245" t="s">
        <v>1944</v>
      </c>
      <c r="C40" s="246" t="s">
        <v>1652</v>
      </c>
      <c r="D40" s="245" t="s">
        <v>1945</v>
      </c>
      <c r="E40" s="245" t="s">
        <v>1708</v>
      </c>
      <c r="F40" s="245" t="s">
        <v>1673</v>
      </c>
      <c r="G40" s="245" t="s">
        <v>1946</v>
      </c>
      <c r="H40" s="245" t="s">
        <v>1947</v>
      </c>
      <c r="I40" s="245" t="s">
        <v>1948</v>
      </c>
      <c r="J40" s="245" t="s">
        <v>1659</v>
      </c>
      <c r="K40" s="245" t="s">
        <v>1948</v>
      </c>
      <c r="L40" s="247">
        <v>421905297832</v>
      </c>
    </row>
    <row r="41" spans="1:12" ht="9.75">
      <c r="A41" s="258" t="s">
        <v>1949</v>
      </c>
      <c r="B41" s="259" t="s">
        <v>1950</v>
      </c>
      <c r="C41" s="259" t="s">
        <v>1652</v>
      </c>
      <c r="D41" s="259" t="s">
        <v>1951</v>
      </c>
      <c r="E41" s="259" t="s">
        <v>1708</v>
      </c>
      <c r="F41" s="259" t="s">
        <v>1952</v>
      </c>
      <c r="G41" s="259" t="s">
        <v>1953</v>
      </c>
      <c r="H41" s="259" t="s">
        <v>1954</v>
      </c>
      <c r="I41" s="259" t="s">
        <v>1955</v>
      </c>
      <c r="J41" s="259" t="s">
        <v>1659</v>
      </c>
      <c r="K41" s="259" t="s">
        <v>1956</v>
      </c>
      <c r="L41" s="260">
        <v>421911977728</v>
      </c>
    </row>
    <row r="42" spans="1:12" ht="9.75">
      <c r="A42" s="258" t="s">
        <v>1957</v>
      </c>
      <c r="B42" s="259" t="s">
        <v>1958</v>
      </c>
      <c r="C42" s="259" t="s">
        <v>1652</v>
      </c>
      <c r="D42" s="259" t="s">
        <v>1959</v>
      </c>
      <c r="E42" s="259" t="s">
        <v>1960</v>
      </c>
      <c r="F42" s="259" t="s">
        <v>1961</v>
      </c>
      <c r="G42" s="259" t="s">
        <v>1962</v>
      </c>
      <c r="H42" s="259" t="s">
        <v>1963</v>
      </c>
      <c r="I42" s="259" t="s">
        <v>1964</v>
      </c>
      <c r="J42" s="259" t="s">
        <v>1965</v>
      </c>
      <c r="K42" s="259" t="s">
        <v>1964</v>
      </c>
      <c r="L42" s="260">
        <v>421915156717</v>
      </c>
    </row>
    <row r="43" spans="1:12" ht="9.75">
      <c r="A43" s="258" t="s">
        <v>1966</v>
      </c>
      <c r="B43" s="259" t="s">
        <v>1967</v>
      </c>
      <c r="C43" s="246" t="s">
        <v>1652</v>
      </c>
      <c r="D43" s="259" t="s">
        <v>1747</v>
      </c>
      <c r="E43" s="259" t="s">
        <v>1708</v>
      </c>
      <c r="F43" s="259" t="s">
        <v>1810</v>
      </c>
      <c r="G43" s="259" t="s">
        <v>1968</v>
      </c>
      <c r="H43" s="259" t="s">
        <v>1969</v>
      </c>
      <c r="I43" s="259" t="s">
        <v>1970</v>
      </c>
      <c r="J43" s="259" t="s">
        <v>1659</v>
      </c>
      <c r="K43" s="259" t="s">
        <v>1828</v>
      </c>
      <c r="L43" s="260">
        <v>421905294239</v>
      </c>
    </row>
    <row r="44" spans="1:12" ht="9.75">
      <c r="A44" s="244" t="s">
        <v>1971</v>
      </c>
      <c r="B44" s="245" t="s">
        <v>1972</v>
      </c>
      <c r="C44" s="246" t="s">
        <v>1652</v>
      </c>
      <c r="D44" s="245" t="s">
        <v>1747</v>
      </c>
      <c r="E44" s="245" t="s">
        <v>1708</v>
      </c>
      <c r="F44" s="245" t="s">
        <v>1748</v>
      </c>
      <c r="G44" s="245" t="s">
        <v>1973</v>
      </c>
      <c r="H44" s="245" t="s">
        <v>1974</v>
      </c>
      <c r="I44" s="245" t="s">
        <v>1975</v>
      </c>
      <c r="J44" s="245" t="s">
        <v>1659</v>
      </c>
      <c r="K44" s="245" t="s">
        <v>1976</v>
      </c>
      <c r="L44" s="247">
        <v>421908447934</v>
      </c>
    </row>
    <row r="45" spans="1:12" ht="9.75">
      <c r="A45" s="244" t="s">
        <v>1977</v>
      </c>
      <c r="B45" s="245" t="s">
        <v>1978</v>
      </c>
      <c r="C45" s="246" t="s">
        <v>1652</v>
      </c>
      <c r="D45" s="245" t="s">
        <v>1747</v>
      </c>
      <c r="E45" s="245" t="s">
        <v>1708</v>
      </c>
      <c r="F45" s="245" t="s">
        <v>1748</v>
      </c>
      <c r="G45" s="245" t="s">
        <v>1979</v>
      </c>
      <c r="H45" s="245" t="s">
        <v>1980</v>
      </c>
      <c r="I45" s="245" t="s">
        <v>1981</v>
      </c>
      <c r="J45" s="245" t="s">
        <v>1659</v>
      </c>
      <c r="K45" s="245" t="s">
        <v>1982</v>
      </c>
      <c r="L45" s="247">
        <v>421918234840</v>
      </c>
    </row>
    <row r="46" spans="1:12" ht="9.75">
      <c r="A46" s="244" t="s">
        <v>1983</v>
      </c>
      <c r="B46" s="245" t="s">
        <v>1984</v>
      </c>
      <c r="C46" s="246" t="s">
        <v>1652</v>
      </c>
      <c r="D46" s="245" t="s">
        <v>1985</v>
      </c>
      <c r="E46" s="245" t="s">
        <v>1986</v>
      </c>
      <c r="F46" s="245" t="s">
        <v>1987</v>
      </c>
      <c r="G46" s="245" t="s">
        <v>1988</v>
      </c>
      <c r="H46" s="245" t="s">
        <v>1989</v>
      </c>
      <c r="I46" s="245" t="s">
        <v>1990</v>
      </c>
      <c r="J46" s="245" t="s">
        <v>1677</v>
      </c>
      <c r="K46" s="245" t="s">
        <v>1990</v>
      </c>
      <c r="L46" s="247">
        <v>0</v>
      </c>
    </row>
    <row r="47" spans="1:12" ht="9.75">
      <c r="A47" s="258" t="s">
        <v>1991</v>
      </c>
      <c r="B47" s="259" t="s">
        <v>1992</v>
      </c>
      <c r="C47" s="246" t="s">
        <v>1652</v>
      </c>
      <c r="D47" s="259" t="s">
        <v>1993</v>
      </c>
      <c r="E47" s="259" t="s">
        <v>1708</v>
      </c>
      <c r="F47" s="259" t="s">
        <v>1810</v>
      </c>
      <c r="G47" s="259" t="s">
        <v>1994</v>
      </c>
      <c r="H47" s="259" t="s">
        <v>1995</v>
      </c>
      <c r="I47" s="259" t="s">
        <v>1996</v>
      </c>
      <c r="J47" s="259" t="s">
        <v>1659</v>
      </c>
      <c r="K47" s="259" t="s">
        <v>1997</v>
      </c>
      <c r="L47" s="260">
        <v>421911427222</v>
      </c>
    </row>
    <row r="48" spans="1:12" ht="9.75">
      <c r="A48" s="244" t="s">
        <v>1998</v>
      </c>
      <c r="B48" s="245" t="s">
        <v>1999</v>
      </c>
      <c r="C48" s="246" t="s">
        <v>1652</v>
      </c>
      <c r="D48" s="246" t="s">
        <v>1747</v>
      </c>
      <c r="E48" s="246" t="s">
        <v>1708</v>
      </c>
      <c r="F48" s="245" t="s">
        <v>1810</v>
      </c>
      <c r="G48" s="245" t="s">
        <v>2000</v>
      </c>
      <c r="H48" s="245" t="s">
        <v>2001</v>
      </c>
      <c r="I48" s="246" t="s">
        <v>2002</v>
      </c>
      <c r="J48" s="246" t="s">
        <v>2003</v>
      </c>
      <c r="K48" s="255" t="s">
        <v>2004</v>
      </c>
      <c r="L48" s="256">
        <v>421905278836</v>
      </c>
    </row>
    <row r="49" spans="1:12" ht="9.75">
      <c r="A49" s="244" t="s">
        <v>2005</v>
      </c>
      <c r="B49" s="245" t="s">
        <v>2006</v>
      </c>
      <c r="C49" s="246" t="s">
        <v>1652</v>
      </c>
      <c r="D49" s="246" t="s">
        <v>1747</v>
      </c>
      <c r="E49" s="246" t="s">
        <v>1708</v>
      </c>
      <c r="F49" s="245" t="s">
        <v>1748</v>
      </c>
      <c r="G49" s="245" t="s">
        <v>2007</v>
      </c>
      <c r="H49" s="245" t="s">
        <v>2008</v>
      </c>
      <c r="I49" s="246" t="s">
        <v>2009</v>
      </c>
      <c r="J49" s="246" t="s">
        <v>1677</v>
      </c>
      <c r="K49" s="246" t="s">
        <v>2009</v>
      </c>
      <c r="L49" s="256">
        <v>421907194669</v>
      </c>
    </row>
    <row r="50" spans="1:12" ht="9.75">
      <c r="A50" s="244" t="s">
        <v>2010</v>
      </c>
      <c r="B50" s="245" t="s">
        <v>2011</v>
      </c>
      <c r="C50" s="246" t="s">
        <v>1652</v>
      </c>
      <c r="D50" s="245" t="s">
        <v>2012</v>
      </c>
      <c r="E50" s="245" t="s">
        <v>2013</v>
      </c>
      <c r="F50" s="245" t="s">
        <v>1684</v>
      </c>
      <c r="G50" s="245" t="s">
        <v>2014</v>
      </c>
      <c r="H50" s="245" t="s">
        <v>2015</v>
      </c>
      <c r="I50" s="245" t="s">
        <v>2016</v>
      </c>
      <c r="J50" s="245" t="s">
        <v>1659</v>
      </c>
      <c r="K50" s="245" t="s">
        <v>2016</v>
      </c>
      <c r="L50" s="256">
        <v>421903712927</v>
      </c>
    </row>
    <row r="51" spans="1:12" ht="9.75">
      <c r="A51" s="244" t="s">
        <v>2017</v>
      </c>
      <c r="B51" s="245" t="s">
        <v>2018</v>
      </c>
      <c r="C51" s="246" t="s">
        <v>1652</v>
      </c>
      <c r="D51" s="245" t="s">
        <v>2019</v>
      </c>
      <c r="E51" s="245" t="s">
        <v>1708</v>
      </c>
      <c r="F51" s="245" t="s">
        <v>1877</v>
      </c>
      <c r="G51" s="245" t="s">
        <v>2020</v>
      </c>
      <c r="H51" s="245" t="s">
        <v>2021</v>
      </c>
      <c r="I51" s="245" t="s">
        <v>2022</v>
      </c>
      <c r="J51" s="245" t="s">
        <v>1659</v>
      </c>
      <c r="K51" s="245" t="s">
        <v>2022</v>
      </c>
      <c r="L51" s="247">
        <v>421908672270</v>
      </c>
    </row>
    <row r="52" spans="1:12" ht="9.75">
      <c r="A52" s="244" t="s">
        <v>2023</v>
      </c>
      <c r="B52" s="245" t="s">
        <v>2024</v>
      </c>
      <c r="C52" s="246" t="s">
        <v>1652</v>
      </c>
      <c r="D52" s="245" t="s">
        <v>2025</v>
      </c>
      <c r="E52" s="245" t="s">
        <v>1708</v>
      </c>
      <c r="F52" s="245" t="s">
        <v>2026</v>
      </c>
      <c r="G52" s="245" t="s">
        <v>2027</v>
      </c>
      <c r="H52" s="245" t="s">
        <v>2028</v>
      </c>
      <c r="I52" s="245" t="s">
        <v>2029</v>
      </c>
      <c r="J52" s="245" t="s">
        <v>1677</v>
      </c>
      <c r="K52" s="245" t="s">
        <v>2030</v>
      </c>
      <c r="L52" s="247">
        <v>421918824449</v>
      </c>
    </row>
    <row r="53" spans="1:12" ht="9.75">
      <c r="A53" s="244" t="s">
        <v>2031</v>
      </c>
      <c r="B53" s="245" t="s">
        <v>2032</v>
      </c>
      <c r="C53" s="246" t="s">
        <v>1652</v>
      </c>
      <c r="D53" s="245" t="s">
        <v>2033</v>
      </c>
      <c r="E53" s="245" t="s">
        <v>2034</v>
      </c>
      <c r="F53" s="245" t="s">
        <v>2035</v>
      </c>
      <c r="G53" s="257" t="s">
        <v>2036</v>
      </c>
      <c r="H53" s="257" t="s">
        <v>2037</v>
      </c>
      <c r="I53" s="245" t="s">
        <v>2038</v>
      </c>
      <c r="J53" s="245" t="s">
        <v>1677</v>
      </c>
      <c r="K53" s="245" t="s">
        <v>2038</v>
      </c>
      <c r="L53" s="247">
        <v>421903996977</v>
      </c>
    </row>
    <row r="54" spans="1:12" ht="9.75">
      <c r="A54" s="244" t="s">
        <v>2039</v>
      </c>
      <c r="B54" s="245" t="s">
        <v>2040</v>
      </c>
      <c r="C54" s="246" t="s">
        <v>1652</v>
      </c>
      <c r="D54" s="245" t="s">
        <v>2041</v>
      </c>
      <c r="E54" s="245" t="s">
        <v>1708</v>
      </c>
      <c r="F54" s="245" t="s">
        <v>1709</v>
      </c>
      <c r="G54" s="245" t="s">
        <v>2042</v>
      </c>
      <c r="H54" s="245" t="s">
        <v>2043</v>
      </c>
      <c r="I54" s="245" t="s">
        <v>2044</v>
      </c>
      <c r="J54" s="245" t="s">
        <v>1659</v>
      </c>
      <c r="K54" s="245" t="s">
        <v>2045</v>
      </c>
      <c r="L54" s="256">
        <v>421907984638</v>
      </c>
    </row>
    <row r="55" spans="1:12" ht="9.75">
      <c r="A55" s="244" t="s">
        <v>2046</v>
      </c>
      <c r="B55" s="245" t="s">
        <v>2047</v>
      </c>
      <c r="C55" s="246" t="s">
        <v>1652</v>
      </c>
      <c r="D55" s="246" t="s">
        <v>1747</v>
      </c>
      <c r="E55" s="246" t="s">
        <v>1708</v>
      </c>
      <c r="F55" s="245" t="s">
        <v>1748</v>
      </c>
      <c r="G55" s="257" t="s">
        <v>2048</v>
      </c>
      <c r="H55" s="245" t="s">
        <v>2049</v>
      </c>
      <c r="I55" s="246" t="s">
        <v>2050</v>
      </c>
      <c r="J55" s="246" t="s">
        <v>1677</v>
      </c>
      <c r="K55" s="246" t="s">
        <v>2050</v>
      </c>
      <c r="L55" s="247">
        <v>421911597705</v>
      </c>
    </row>
    <row r="56" spans="1:12" ht="9.75">
      <c r="A56" s="258" t="s">
        <v>2051</v>
      </c>
      <c r="B56" s="259" t="s">
        <v>2052</v>
      </c>
      <c r="C56" s="259" t="s">
        <v>1652</v>
      </c>
      <c r="D56" s="259" t="s">
        <v>2053</v>
      </c>
      <c r="E56" s="259" t="s">
        <v>2034</v>
      </c>
      <c r="F56" s="259" t="s">
        <v>2035</v>
      </c>
      <c r="G56" s="259" t="s">
        <v>2054</v>
      </c>
      <c r="H56" s="259" t="s">
        <v>2055</v>
      </c>
      <c r="I56" s="259" t="s">
        <v>2056</v>
      </c>
      <c r="J56" s="259" t="s">
        <v>1659</v>
      </c>
      <c r="K56" s="259" t="s">
        <v>2057</v>
      </c>
      <c r="L56" s="260">
        <v>421905762340</v>
      </c>
    </row>
    <row r="57" spans="1:12" ht="9.75">
      <c r="A57" s="244" t="s">
        <v>2058</v>
      </c>
      <c r="B57" s="245" t="s">
        <v>2059</v>
      </c>
      <c r="C57" s="246" t="s">
        <v>1652</v>
      </c>
      <c r="D57" s="245" t="s">
        <v>2060</v>
      </c>
      <c r="E57" s="245" t="s">
        <v>1708</v>
      </c>
      <c r="F57" s="245" t="s">
        <v>1855</v>
      </c>
      <c r="G57" s="245" t="s">
        <v>2061</v>
      </c>
      <c r="H57" s="245" t="s">
        <v>2062</v>
      </c>
      <c r="I57" s="245" t="s">
        <v>2063</v>
      </c>
      <c r="J57" s="245" t="s">
        <v>1677</v>
      </c>
      <c r="K57" s="245" t="s">
        <v>2063</v>
      </c>
      <c r="L57" s="247">
        <v>421905504040</v>
      </c>
    </row>
    <row r="58" spans="1:12" ht="9.75">
      <c r="A58" s="244" t="s">
        <v>2064</v>
      </c>
      <c r="B58" s="245" t="s">
        <v>2065</v>
      </c>
      <c r="C58" s="246" t="s">
        <v>1652</v>
      </c>
      <c r="D58" s="245" t="s">
        <v>1747</v>
      </c>
      <c r="E58" s="245" t="s">
        <v>1708</v>
      </c>
      <c r="F58" s="245" t="s">
        <v>1748</v>
      </c>
      <c r="G58" s="245" t="s">
        <v>2066</v>
      </c>
      <c r="H58" s="245" t="s">
        <v>2067</v>
      </c>
      <c r="I58" s="249" t="s">
        <v>2068</v>
      </c>
      <c r="J58" s="245" t="s">
        <v>1677</v>
      </c>
      <c r="K58" s="249" t="s">
        <v>2068</v>
      </c>
      <c r="L58" s="256">
        <v>421903202270</v>
      </c>
    </row>
    <row r="59" spans="1:12" ht="9.75">
      <c r="A59" s="244" t="s">
        <v>2069</v>
      </c>
      <c r="B59" s="245" t="s">
        <v>2070</v>
      </c>
      <c r="C59" s="246" t="s">
        <v>1652</v>
      </c>
      <c r="D59" s="245" t="s">
        <v>2071</v>
      </c>
      <c r="E59" s="245" t="s">
        <v>2072</v>
      </c>
      <c r="F59" s="245" t="s">
        <v>2073</v>
      </c>
      <c r="G59" s="245" t="s">
        <v>2074</v>
      </c>
      <c r="H59" s="245" t="s">
        <v>2075</v>
      </c>
      <c r="I59" s="245" t="s">
        <v>2076</v>
      </c>
      <c r="J59" s="245" t="s">
        <v>1659</v>
      </c>
      <c r="K59" s="245" t="s">
        <v>2077</v>
      </c>
      <c r="L59" s="247">
        <v>421911928826</v>
      </c>
    </row>
    <row r="60" spans="1:12" ht="9.75">
      <c r="A60" s="244" t="s">
        <v>2078</v>
      </c>
      <c r="B60" s="245" t="s">
        <v>966</v>
      </c>
      <c r="C60" s="246" t="s">
        <v>1652</v>
      </c>
      <c r="D60" s="245" t="s">
        <v>1747</v>
      </c>
      <c r="E60" s="245" t="s">
        <v>1672</v>
      </c>
      <c r="F60" s="245" t="s">
        <v>1810</v>
      </c>
      <c r="G60" s="245" t="s">
        <v>2079</v>
      </c>
      <c r="H60" s="245" t="s">
        <v>2080</v>
      </c>
      <c r="I60" s="245" t="s">
        <v>2081</v>
      </c>
      <c r="J60" s="245" t="s">
        <v>1659</v>
      </c>
      <c r="K60" s="245" t="s">
        <v>2082</v>
      </c>
      <c r="L60" s="247" t="s">
        <v>2083</v>
      </c>
    </row>
    <row r="61" spans="1:12" ht="9.75">
      <c r="A61" s="244" t="s">
        <v>2084</v>
      </c>
      <c r="B61" s="245" t="s">
        <v>2085</v>
      </c>
      <c r="C61" s="246" t="s">
        <v>1652</v>
      </c>
      <c r="D61" s="245" t="s">
        <v>2086</v>
      </c>
      <c r="E61" s="245" t="s">
        <v>1654</v>
      </c>
      <c r="F61" s="245" t="s">
        <v>1655</v>
      </c>
      <c r="G61" s="245" t="s">
        <v>2087</v>
      </c>
      <c r="H61" s="245" t="s">
        <v>2088</v>
      </c>
      <c r="I61" s="245" t="s">
        <v>2089</v>
      </c>
      <c r="J61" s="245" t="s">
        <v>1677</v>
      </c>
      <c r="K61" s="245" t="s">
        <v>2090</v>
      </c>
      <c r="L61" s="247" t="s">
        <v>2091</v>
      </c>
    </row>
    <row r="62" spans="1:12" ht="9.75">
      <c r="A62" s="244" t="s">
        <v>2092</v>
      </c>
      <c r="B62" s="245" t="s">
        <v>2093</v>
      </c>
      <c r="C62" s="246" t="s">
        <v>1652</v>
      </c>
      <c r="D62" s="245" t="s">
        <v>2094</v>
      </c>
      <c r="E62" s="245" t="s">
        <v>2095</v>
      </c>
      <c r="F62" s="245" t="s">
        <v>2096</v>
      </c>
      <c r="G62" s="245" t="s">
        <v>2097</v>
      </c>
      <c r="H62" s="245" t="s">
        <v>2098</v>
      </c>
      <c r="I62" s="245" t="s">
        <v>2099</v>
      </c>
      <c r="J62" s="245" t="s">
        <v>1677</v>
      </c>
      <c r="K62" s="245" t="s">
        <v>2100</v>
      </c>
      <c r="L62" s="247">
        <v>421903601379</v>
      </c>
    </row>
    <row r="63" spans="1:12" ht="9.75">
      <c r="A63" s="244" t="s">
        <v>2101</v>
      </c>
      <c r="B63" s="245" t="s">
        <v>2102</v>
      </c>
      <c r="C63" s="246" t="s">
        <v>1652</v>
      </c>
      <c r="D63" s="245" t="s">
        <v>2103</v>
      </c>
      <c r="E63" s="245" t="s">
        <v>1708</v>
      </c>
      <c r="F63" s="245" t="s">
        <v>2104</v>
      </c>
      <c r="G63" s="261" t="s">
        <v>2105</v>
      </c>
      <c r="H63" s="245" t="s">
        <v>2106</v>
      </c>
      <c r="I63" s="245" t="s">
        <v>2107</v>
      </c>
      <c r="J63" s="245" t="s">
        <v>1677</v>
      </c>
      <c r="K63" s="245" t="s">
        <v>2108</v>
      </c>
      <c r="L63" s="247">
        <v>421903370792</v>
      </c>
    </row>
    <row r="64" spans="1:12" ht="9.75">
      <c r="A64" s="244" t="s">
        <v>2109</v>
      </c>
      <c r="B64" s="245" t="s">
        <v>2110</v>
      </c>
      <c r="C64" s="246" t="s">
        <v>1652</v>
      </c>
      <c r="D64" s="245" t="s">
        <v>2111</v>
      </c>
      <c r="E64" s="245" t="s">
        <v>1708</v>
      </c>
      <c r="F64" s="245" t="s">
        <v>2112</v>
      </c>
      <c r="G64" s="245" t="s">
        <v>2113</v>
      </c>
      <c r="H64" s="245" t="s">
        <v>2114</v>
      </c>
      <c r="I64" s="245" t="s">
        <v>2115</v>
      </c>
      <c r="J64" s="245" t="s">
        <v>1659</v>
      </c>
      <c r="K64" s="245" t="s">
        <v>2116</v>
      </c>
      <c r="L64" s="247">
        <v>421905795511</v>
      </c>
    </row>
    <row r="65" spans="1:12" ht="9.75">
      <c r="A65" s="244" t="s">
        <v>2117</v>
      </c>
      <c r="B65" s="245" t="s">
        <v>2118</v>
      </c>
      <c r="C65" s="246" t="s">
        <v>1652</v>
      </c>
      <c r="D65" s="245" t="s">
        <v>2119</v>
      </c>
      <c r="E65" s="245" t="s">
        <v>2120</v>
      </c>
      <c r="F65" s="245" t="s">
        <v>2121</v>
      </c>
      <c r="G65" s="245" t="s">
        <v>2122</v>
      </c>
      <c r="H65" s="245" t="s">
        <v>2123</v>
      </c>
      <c r="I65" s="245" t="s">
        <v>2124</v>
      </c>
      <c r="J65" s="245" t="s">
        <v>1659</v>
      </c>
      <c r="K65" s="245" t="s">
        <v>2125</v>
      </c>
      <c r="L65" s="247">
        <v>421903363993</v>
      </c>
    </row>
    <row r="66" spans="1:12" ht="9.75">
      <c r="A66" s="244" t="s">
        <v>2126</v>
      </c>
      <c r="B66" s="245" t="s">
        <v>2127</v>
      </c>
      <c r="C66" s="246" t="s">
        <v>1652</v>
      </c>
      <c r="D66" s="245" t="s">
        <v>2128</v>
      </c>
      <c r="E66" s="245" t="s">
        <v>1708</v>
      </c>
      <c r="F66" s="245" t="s">
        <v>1810</v>
      </c>
      <c r="G66" s="245" t="s">
        <v>2129</v>
      </c>
      <c r="H66" s="245" t="s">
        <v>2130</v>
      </c>
      <c r="I66" s="245" t="s">
        <v>2131</v>
      </c>
      <c r="J66" s="245" t="s">
        <v>1659</v>
      </c>
      <c r="K66" s="245" t="s">
        <v>2132</v>
      </c>
      <c r="L66" s="247">
        <v>421903740961</v>
      </c>
    </row>
    <row r="67" spans="1:12" ht="9.75">
      <c r="A67" s="244" t="s">
        <v>2133</v>
      </c>
      <c r="B67" s="245" t="s">
        <v>2134</v>
      </c>
      <c r="C67" s="246" t="s">
        <v>1652</v>
      </c>
      <c r="D67" s="245" t="s">
        <v>2135</v>
      </c>
      <c r="E67" s="245" t="s">
        <v>1708</v>
      </c>
      <c r="F67" s="245" t="s">
        <v>1673</v>
      </c>
      <c r="G67" s="245" t="s">
        <v>2136</v>
      </c>
      <c r="H67" s="245" t="s">
        <v>2137</v>
      </c>
      <c r="I67" s="245" t="s">
        <v>2138</v>
      </c>
      <c r="J67" s="245" t="s">
        <v>1659</v>
      </c>
      <c r="K67" s="245" t="s">
        <v>2139</v>
      </c>
      <c r="L67" s="247">
        <v>421903714918</v>
      </c>
    </row>
    <row r="68" spans="1:12" ht="9.75">
      <c r="A68" s="244" t="s">
        <v>2140</v>
      </c>
      <c r="B68" s="245" t="s">
        <v>2141</v>
      </c>
      <c r="C68" s="246" t="s">
        <v>1652</v>
      </c>
      <c r="D68" s="245" t="s">
        <v>2142</v>
      </c>
      <c r="E68" s="245" t="s">
        <v>1708</v>
      </c>
      <c r="F68" s="245" t="s">
        <v>2143</v>
      </c>
      <c r="G68" s="245" t="s">
        <v>2144</v>
      </c>
      <c r="H68" s="257" t="s">
        <v>2145</v>
      </c>
      <c r="I68" s="245" t="s">
        <v>2146</v>
      </c>
      <c r="J68" s="245" t="s">
        <v>1677</v>
      </c>
      <c r="K68" s="245" t="s">
        <v>2147</v>
      </c>
      <c r="L68" s="247">
        <v>421918882990</v>
      </c>
    </row>
    <row r="69" spans="1:12" ht="9.75">
      <c r="A69" s="258" t="s">
        <v>2148</v>
      </c>
      <c r="B69" s="259" t="s">
        <v>2149</v>
      </c>
      <c r="C69" s="246" t="s">
        <v>1652</v>
      </c>
      <c r="D69" s="259" t="s">
        <v>2150</v>
      </c>
      <c r="E69" s="259" t="s">
        <v>1708</v>
      </c>
      <c r="F69" s="259" t="s">
        <v>1748</v>
      </c>
      <c r="G69" s="259" t="s">
        <v>2151</v>
      </c>
      <c r="H69" s="262" t="s">
        <v>2152</v>
      </c>
      <c r="I69" s="259" t="s">
        <v>2153</v>
      </c>
      <c r="J69" s="259" t="s">
        <v>2154</v>
      </c>
      <c r="K69" s="259" t="s">
        <v>2153</v>
      </c>
      <c r="L69" s="260">
        <v>421917476268</v>
      </c>
    </row>
    <row r="70" spans="1:12" ht="9.75">
      <c r="A70" s="244" t="s">
        <v>2155</v>
      </c>
      <c r="B70" s="245" t="s">
        <v>2156</v>
      </c>
      <c r="C70" s="246" t="s">
        <v>1652</v>
      </c>
      <c r="D70" s="245" t="s">
        <v>2157</v>
      </c>
      <c r="E70" s="245" t="s">
        <v>2158</v>
      </c>
      <c r="F70" s="245" t="s">
        <v>2159</v>
      </c>
      <c r="G70" s="245" t="s">
        <v>2160</v>
      </c>
      <c r="H70" s="245" t="s">
        <v>2161</v>
      </c>
      <c r="I70" s="245" t="s">
        <v>2162</v>
      </c>
      <c r="J70" s="245" t="s">
        <v>2154</v>
      </c>
      <c r="K70" s="245" t="s">
        <v>2162</v>
      </c>
      <c r="L70" s="247">
        <v>421905193404</v>
      </c>
    </row>
    <row r="71" spans="1:12" ht="9.75">
      <c r="A71" s="244" t="s">
        <v>2163</v>
      </c>
      <c r="B71" s="245" t="s">
        <v>2164</v>
      </c>
      <c r="C71" s="246" t="s">
        <v>1652</v>
      </c>
      <c r="D71" s="245" t="s">
        <v>2165</v>
      </c>
      <c r="E71" s="245" t="s">
        <v>2166</v>
      </c>
      <c r="F71" s="245" t="s">
        <v>2167</v>
      </c>
      <c r="G71" s="257" t="s">
        <v>2168</v>
      </c>
      <c r="H71" s="245" t="s">
        <v>2169</v>
      </c>
      <c r="I71" s="245" t="s">
        <v>2170</v>
      </c>
      <c r="J71" s="245" t="s">
        <v>1659</v>
      </c>
      <c r="K71" s="245" t="s">
        <v>2171</v>
      </c>
      <c r="L71" s="247">
        <v>421902902970</v>
      </c>
    </row>
    <row r="72" spans="1:12" ht="9.75">
      <c r="A72" s="244" t="s">
        <v>2172</v>
      </c>
      <c r="B72" s="245" t="s">
        <v>2173</v>
      </c>
      <c r="C72" s="246" t="s">
        <v>1652</v>
      </c>
      <c r="D72" s="245" t="s">
        <v>2174</v>
      </c>
      <c r="E72" s="245" t="s">
        <v>1708</v>
      </c>
      <c r="F72" s="245" t="s">
        <v>2175</v>
      </c>
      <c r="G72" s="245" t="s">
        <v>2176</v>
      </c>
      <c r="H72" s="245" t="s">
        <v>2177</v>
      </c>
      <c r="I72" s="245" t="s">
        <v>2178</v>
      </c>
      <c r="J72" s="245" t="s">
        <v>1677</v>
      </c>
      <c r="K72" s="245" t="s">
        <v>2179</v>
      </c>
      <c r="L72" s="247">
        <v>421903262626</v>
      </c>
    </row>
    <row r="73" spans="1:12" ht="9.75">
      <c r="A73" s="244" t="s">
        <v>2180</v>
      </c>
      <c r="B73" s="245" t="s">
        <v>2181</v>
      </c>
      <c r="C73" s="246" t="s">
        <v>1652</v>
      </c>
      <c r="D73" s="246" t="s">
        <v>2182</v>
      </c>
      <c r="E73" s="246" t="s">
        <v>1708</v>
      </c>
      <c r="F73" s="245" t="s">
        <v>1673</v>
      </c>
      <c r="G73" s="245" t="s">
        <v>2183</v>
      </c>
      <c r="H73" s="245" t="s">
        <v>2184</v>
      </c>
      <c r="I73" s="246" t="s">
        <v>2185</v>
      </c>
      <c r="J73" s="246" t="s">
        <v>2186</v>
      </c>
      <c r="K73" s="246" t="s">
        <v>2187</v>
      </c>
      <c r="L73" s="247">
        <v>421902228191</v>
      </c>
    </row>
    <row r="74" spans="1:12" ht="9.75">
      <c r="A74" s="258" t="s">
        <v>2188</v>
      </c>
      <c r="B74" s="259" t="s">
        <v>2189</v>
      </c>
      <c r="C74" s="246" t="s">
        <v>1652</v>
      </c>
      <c r="D74" s="259" t="s">
        <v>2150</v>
      </c>
      <c r="E74" s="259" t="s">
        <v>1708</v>
      </c>
      <c r="F74" s="259" t="s">
        <v>1748</v>
      </c>
      <c r="G74" s="259" t="s">
        <v>2190</v>
      </c>
      <c r="H74" s="259" t="s">
        <v>2191</v>
      </c>
      <c r="I74" s="259" t="s">
        <v>2192</v>
      </c>
      <c r="J74" s="259" t="s">
        <v>1659</v>
      </c>
      <c r="K74" s="259" t="s">
        <v>2193</v>
      </c>
      <c r="L74" s="260">
        <v>421905305338</v>
      </c>
    </row>
    <row r="75" spans="1:12" ht="9.75">
      <c r="A75" s="244" t="s">
        <v>2194</v>
      </c>
      <c r="B75" s="245" t="s">
        <v>2195</v>
      </c>
      <c r="C75" s="246" t="s">
        <v>1652</v>
      </c>
      <c r="D75" s="245" t="s">
        <v>1747</v>
      </c>
      <c r="E75" s="245" t="s">
        <v>1708</v>
      </c>
      <c r="F75" s="245" t="s">
        <v>1748</v>
      </c>
      <c r="G75" s="245" t="s">
        <v>2196</v>
      </c>
      <c r="H75" s="257" t="s">
        <v>2197</v>
      </c>
      <c r="I75" s="245" t="s">
        <v>2198</v>
      </c>
      <c r="J75" s="245" t="s">
        <v>1659</v>
      </c>
      <c r="K75" s="245" t="s">
        <v>2199</v>
      </c>
      <c r="L75" s="247">
        <v>421908979442</v>
      </c>
    </row>
    <row r="76" spans="1:12" ht="9.75">
      <c r="A76" s="244" t="s">
        <v>2200</v>
      </c>
      <c r="B76" s="245" t="s">
        <v>2201</v>
      </c>
      <c r="C76" s="246" t="s">
        <v>1652</v>
      </c>
      <c r="D76" s="246" t="s">
        <v>1747</v>
      </c>
      <c r="E76" s="246" t="s">
        <v>1708</v>
      </c>
      <c r="F76" s="245" t="s">
        <v>1810</v>
      </c>
      <c r="G76" s="245" t="s">
        <v>2202</v>
      </c>
      <c r="H76" s="245" t="s">
        <v>2203</v>
      </c>
      <c r="I76" s="246" t="s">
        <v>2204</v>
      </c>
      <c r="J76" s="246" t="s">
        <v>1659</v>
      </c>
      <c r="K76" s="246" t="s">
        <v>2205</v>
      </c>
      <c r="L76" s="247">
        <v>421903708275</v>
      </c>
    </row>
    <row r="77" spans="1:12" ht="9.75">
      <c r="A77" s="244" t="s">
        <v>2206</v>
      </c>
      <c r="B77" s="245" t="s">
        <v>2207</v>
      </c>
      <c r="C77" s="246" t="s">
        <v>1652</v>
      </c>
      <c r="D77" s="246" t="s">
        <v>1747</v>
      </c>
      <c r="E77" s="246" t="s">
        <v>1708</v>
      </c>
      <c r="F77" s="245" t="s">
        <v>1748</v>
      </c>
      <c r="G77" s="245" t="s">
        <v>2208</v>
      </c>
      <c r="H77" s="245" t="s">
        <v>2209</v>
      </c>
      <c r="I77" s="246" t="s">
        <v>2210</v>
      </c>
      <c r="J77" s="246" t="s">
        <v>1677</v>
      </c>
      <c r="K77" s="246" t="s">
        <v>2211</v>
      </c>
      <c r="L77" s="247">
        <v>421918529304</v>
      </c>
    </row>
    <row r="78" spans="1:12" ht="9.75">
      <c r="A78" s="244" t="s">
        <v>2212</v>
      </c>
      <c r="B78" s="245" t="s">
        <v>2213</v>
      </c>
      <c r="C78" s="252" t="s">
        <v>1652</v>
      </c>
      <c r="D78" s="245" t="s">
        <v>1747</v>
      </c>
      <c r="E78" s="245" t="s">
        <v>1708</v>
      </c>
      <c r="F78" s="245" t="s">
        <v>1748</v>
      </c>
      <c r="G78" s="245" t="s">
        <v>2214</v>
      </c>
      <c r="H78" s="245" t="s">
        <v>2215</v>
      </c>
      <c r="I78" s="245" t="s">
        <v>2216</v>
      </c>
      <c r="J78" s="245" t="s">
        <v>2217</v>
      </c>
      <c r="K78" s="245" t="s">
        <v>2218</v>
      </c>
      <c r="L78" s="247">
        <v>421944318444</v>
      </c>
    </row>
    <row r="79" spans="1:12" ht="9.75">
      <c r="A79" s="244" t="s">
        <v>2219</v>
      </c>
      <c r="B79" s="245" t="s">
        <v>2220</v>
      </c>
      <c r="C79" s="252" t="s">
        <v>1652</v>
      </c>
      <c r="D79" s="245" t="s">
        <v>1747</v>
      </c>
      <c r="E79" s="245" t="s">
        <v>1708</v>
      </c>
      <c r="F79" s="245" t="s">
        <v>1748</v>
      </c>
      <c r="G79" s="245" t="s">
        <v>2221</v>
      </c>
      <c r="H79" s="245" t="s">
        <v>2222</v>
      </c>
      <c r="I79" s="245" t="s">
        <v>2223</v>
      </c>
      <c r="J79" s="245" t="s">
        <v>1659</v>
      </c>
      <c r="K79" s="245" t="s">
        <v>2224</v>
      </c>
      <c r="L79" s="247">
        <v>421903692095</v>
      </c>
    </row>
    <row r="80" spans="1:12" ht="9.75">
      <c r="A80" s="250" t="s">
        <v>2225</v>
      </c>
      <c r="B80" s="251" t="s">
        <v>2226</v>
      </c>
      <c r="C80" s="252" t="s">
        <v>1652</v>
      </c>
      <c r="D80" s="252" t="s">
        <v>1747</v>
      </c>
      <c r="E80" s="252" t="s">
        <v>1708</v>
      </c>
      <c r="F80" s="252" t="s">
        <v>1748</v>
      </c>
      <c r="G80" s="251" t="s">
        <v>2227</v>
      </c>
      <c r="H80" s="251" t="s">
        <v>2228</v>
      </c>
      <c r="I80" s="252" t="s">
        <v>2229</v>
      </c>
      <c r="J80" s="252" t="s">
        <v>1659</v>
      </c>
      <c r="K80" s="252" t="s">
        <v>2230</v>
      </c>
      <c r="L80" s="254">
        <v>421915499077</v>
      </c>
    </row>
    <row r="81" spans="1:12" ht="9.75">
      <c r="A81" s="250" t="s">
        <v>2231</v>
      </c>
      <c r="B81" s="251" t="s">
        <v>2232</v>
      </c>
      <c r="C81" s="252" t="s">
        <v>1652</v>
      </c>
      <c r="D81" s="252" t="s">
        <v>2233</v>
      </c>
      <c r="E81" s="252" t="s">
        <v>1708</v>
      </c>
      <c r="F81" s="252" t="s">
        <v>1810</v>
      </c>
      <c r="G81" s="251" t="s">
        <v>2234</v>
      </c>
      <c r="H81" s="251" t="s">
        <v>2235</v>
      </c>
      <c r="I81" s="252" t="s">
        <v>2236</v>
      </c>
      <c r="J81" s="252" t="s">
        <v>2237</v>
      </c>
      <c r="K81" s="252" t="s">
        <v>2236</v>
      </c>
      <c r="L81" s="254">
        <v>421905234323</v>
      </c>
    </row>
    <row r="82" spans="1:12" ht="9.75">
      <c r="A82" s="244" t="s">
        <v>2238</v>
      </c>
      <c r="B82" s="245" t="s">
        <v>2239</v>
      </c>
      <c r="C82" s="252" t="s">
        <v>1652</v>
      </c>
      <c r="D82" s="245" t="s">
        <v>2240</v>
      </c>
      <c r="E82" s="245" t="s">
        <v>2241</v>
      </c>
      <c r="F82" s="245" t="s">
        <v>2242</v>
      </c>
      <c r="G82" s="245" t="s">
        <v>2243</v>
      </c>
      <c r="H82" s="245" t="s">
        <v>2244</v>
      </c>
      <c r="I82" s="245" t="s">
        <v>2245</v>
      </c>
      <c r="J82" s="245" t="s">
        <v>1659</v>
      </c>
      <c r="K82" s="245" t="s">
        <v>2245</v>
      </c>
      <c r="L82" s="247">
        <v>421915902632</v>
      </c>
    </row>
    <row r="83" spans="1:12" ht="9.75">
      <c r="A83" s="244" t="s">
        <v>2246</v>
      </c>
      <c r="B83" s="245" t="s">
        <v>2247</v>
      </c>
      <c r="C83" s="252" t="s">
        <v>1652</v>
      </c>
      <c r="D83" s="245" t="s">
        <v>1747</v>
      </c>
      <c r="E83" s="245" t="s">
        <v>1708</v>
      </c>
      <c r="F83" s="245" t="s">
        <v>1748</v>
      </c>
      <c r="G83" s="245" t="s">
        <v>2248</v>
      </c>
      <c r="H83" s="245" t="s">
        <v>2249</v>
      </c>
      <c r="I83" s="245" t="s">
        <v>2250</v>
      </c>
      <c r="J83" s="245" t="s">
        <v>1677</v>
      </c>
      <c r="K83" s="245" t="s">
        <v>2251</v>
      </c>
      <c r="L83" s="247">
        <v>421905650170</v>
      </c>
    </row>
    <row r="84" spans="1:12" ht="9.75">
      <c r="A84" s="258" t="s">
        <v>2252</v>
      </c>
      <c r="B84" s="259" t="s">
        <v>2253</v>
      </c>
      <c r="C84" s="259" t="s">
        <v>1652</v>
      </c>
      <c r="D84" s="259" t="s">
        <v>1747</v>
      </c>
      <c r="E84" s="259" t="s">
        <v>1708</v>
      </c>
      <c r="F84" s="259" t="s">
        <v>1748</v>
      </c>
      <c r="G84" s="259" t="s">
        <v>2254</v>
      </c>
      <c r="H84" s="259" t="s">
        <v>2255</v>
      </c>
      <c r="I84" s="259" t="s">
        <v>2256</v>
      </c>
      <c r="J84" s="259" t="s">
        <v>1677</v>
      </c>
      <c r="K84" s="259" t="s">
        <v>2257</v>
      </c>
      <c r="L84" s="260">
        <v>421903636503</v>
      </c>
    </row>
    <row r="85" spans="1:12" ht="9.75">
      <c r="A85" s="258" t="s">
        <v>2258</v>
      </c>
      <c r="B85" s="259" t="s">
        <v>2259</v>
      </c>
      <c r="C85" s="259" t="s">
        <v>1652</v>
      </c>
      <c r="D85" s="259" t="s">
        <v>2260</v>
      </c>
      <c r="E85" s="259" t="s">
        <v>1708</v>
      </c>
      <c r="F85" s="259" t="s">
        <v>1862</v>
      </c>
      <c r="G85" s="259" t="s">
        <v>2261</v>
      </c>
      <c r="H85" s="259" t="s">
        <v>2262</v>
      </c>
      <c r="I85" s="259" t="s">
        <v>2263</v>
      </c>
      <c r="J85" s="259" t="s">
        <v>1677</v>
      </c>
      <c r="K85" s="259" t="s">
        <v>2264</v>
      </c>
      <c r="L85" s="260">
        <v>421917263316</v>
      </c>
    </row>
    <row r="86" spans="1:12" ht="9.75">
      <c r="A86" s="258" t="s">
        <v>2265</v>
      </c>
      <c r="B86" s="259" t="s">
        <v>2266</v>
      </c>
      <c r="C86" s="259" t="s">
        <v>1652</v>
      </c>
      <c r="D86" s="259" t="s">
        <v>2267</v>
      </c>
      <c r="E86" s="259" t="s">
        <v>2268</v>
      </c>
      <c r="F86" s="259" t="s">
        <v>2269</v>
      </c>
      <c r="G86" s="259" t="s">
        <v>2270</v>
      </c>
      <c r="H86" s="259" t="s">
        <v>2271</v>
      </c>
      <c r="I86" s="259" t="s">
        <v>2272</v>
      </c>
      <c r="J86" s="259" t="s">
        <v>1659</v>
      </c>
      <c r="K86" s="259" t="s">
        <v>2272</v>
      </c>
      <c r="L86" s="260">
        <v>421905486716</v>
      </c>
    </row>
    <row r="87" spans="1:12" ht="9.75">
      <c r="A87" s="258" t="s">
        <v>2273</v>
      </c>
      <c r="B87" s="259" t="s">
        <v>2274</v>
      </c>
      <c r="C87" s="259" t="s">
        <v>1652</v>
      </c>
      <c r="D87" s="259" t="s">
        <v>2275</v>
      </c>
      <c r="E87" s="259" t="s">
        <v>2276</v>
      </c>
      <c r="F87" s="259" t="s">
        <v>2277</v>
      </c>
      <c r="G87" s="259" t="s">
        <v>2278</v>
      </c>
      <c r="H87" s="259" t="s">
        <v>2279</v>
      </c>
      <c r="I87" s="259" t="s">
        <v>2280</v>
      </c>
      <c r="J87" s="259" t="s">
        <v>1659</v>
      </c>
      <c r="K87" s="259">
        <v>0</v>
      </c>
      <c r="L87" s="260">
        <v>0</v>
      </c>
    </row>
    <row r="88" spans="1:12" ht="9.75">
      <c r="A88" s="258" t="s">
        <v>2281</v>
      </c>
      <c r="B88" s="259" t="s">
        <v>2282</v>
      </c>
      <c r="C88" s="259" t="s">
        <v>1652</v>
      </c>
      <c r="D88" s="259" t="s">
        <v>2283</v>
      </c>
      <c r="E88" s="259" t="s">
        <v>2120</v>
      </c>
      <c r="F88" s="259" t="s">
        <v>2284</v>
      </c>
      <c r="G88" s="259" t="s">
        <v>2285</v>
      </c>
      <c r="H88" s="259" t="s">
        <v>2286</v>
      </c>
      <c r="I88" s="259" t="s">
        <v>2287</v>
      </c>
      <c r="J88" s="259" t="s">
        <v>1659</v>
      </c>
      <c r="K88" s="259" t="s">
        <v>2287</v>
      </c>
      <c r="L88" s="260">
        <v>421905235472</v>
      </c>
    </row>
    <row r="89" spans="1:12" ht="9.75">
      <c r="A89" s="258" t="s">
        <v>2288</v>
      </c>
      <c r="B89" s="259" t="s">
        <v>2289</v>
      </c>
      <c r="C89" s="259" t="s">
        <v>1652</v>
      </c>
      <c r="D89" s="259" t="s">
        <v>2290</v>
      </c>
      <c r="E89" s="259" t="s">
        <v>2291</v>
      </c>
      <c r="F89" s="259" t="s">
        <v>2292</v>
      </c>
      <c r="G89" s="259" t="s">
        <v>2293</v>
      </c>
      <c r="H89" s="259" t="s">
        <v>2294</v>
      </c>
      <c r="I89" s="259" t="s">
        <v>2295</v>
      </c>
      <c r="J89" s="259" t="s">
        <v>1677</v>
      </c>
      <c r="K89" s="259" t="s">
        <v>2295</v>
      </c>
      <c r="L89" s="260">
        <v>421905970041</v>
      </c>
    </row>
    <row r="90" spans="1:12" ht="9.75">
      <c r="A90" s="258" t="s">
        <v>2296</v>
      </c>
      <c r="B90" s="259" t="s">
        <v>2297</v>
      </c>
      <c r="C90" s="259" t="s">
        <v>1652</v>
      </c>
      <c r="D90" s="259" t="s">
        <v>2298</v>
      </c>
      <c r="E90" s="259" t="s">
        <v>2299</v>
      </c>
      <c r="F90" s="259" t="s">
        <v>2300</v>
      </c>
      <c r="G90" s="259" t="s">
        <v>2301</v>
      </c>
      <c r="H90" s="259" t="s">
        <v>2302</v>
      </c>
      <c r="I90" s="259" t="s">
        <v>2303</v>
      </c>
      <c r="J90" s="259" t="s">
        <v>1677</v>
      </c>
      <c r="K90" s="259" t="s">
        <v>2303</v>
      </c>
      <c r="L90" s="260">
        <v>421915879583</v>
      </c>
    </row>
    <row r="91" spans="1:12" ht="9.75">
      <c r="A91" s="258" t="s">
        <v>2304</v>
      </c>
      <c r="B91" s="259" t="s">
        <v>2305</v>
      </c>
      <c r="C91" s="259" t="s">
        <v>1652</v>
      </c>
      <c r="D91" s="259" t="s">
        <v>2306</v>
      </c>
      <c r="E91" s="259" t="s">
        <v>2072</v>
      </c>
      <c r="F91" s="259" t="s">
        <v>2073</v>
      </c>
      <c r="G91" s="259" t="s">
        <v>2307</v>
      </c>
      <c r="H91" s="259" t="s">
        <v>2308</v>
      </c>
      <c r="I91" s="259" t="s">
        <v>2309</v>
      </c>
      <c r="J91" s="259" t="s">
        <v>1659</v>
      </c>
      <c r="K91" s="259" t="s">
        <v>2310</v>
      </c>
      <c r="L91" s="260">
        <v>421918711548</v>
      </c>
    </row>
    <row r="92" spans="1:12" ht="9.75">
      <c r="A92" s="258" t="s">
        <v>2311</v>
      </c>
      <c r="B92" s="259" t="s">
        <v>2312</v>
      </c>
      <c r="C92" s="259" t="s">
        <v>1652</v>
      </c>
      <c r="D92" s="259" t="s">
        <v>2313</v>
      </c>
      <c r="E92" s="259" t="s">
        <v>1708</v>
      </c>
      <c r="F92" s="259" t="s">
        <v>2314</v>
      </c>
      <c r="G92" s="259" t="s">
        <v>2315</v>
      </c>
      <c r="H92" s="259" t="s">
        <v>2316</v>
      </c>
      <c r="I92" s="259" t="s">
        <v>2317</v>
      </c>
      <c r="J92" s="259" t="s">
        <v>1659</v>
      </c>
      <c r="K92" s="259" t="s">
        <v>2318</v>
      </c>
      <c r="L92" s="260">
        <v>421908553335</v>
      </c>
    </row>
    <row r="93" spans="1:12" ht="9.75">
      <c r="A93" s="258" t="s">
        <v>2319</v>
      </c>
      <c r="B93" s="259" t="s">
        <v>2320</v>
      </c>
      <c r="C93" s="259" t="s">
        <v>1652</v>
      </c>
      <c r="D93" s="259" t="s">
        <v>2321</v>
      </c>
      <c r="E93" s="259" t="s">
        <v>1708</v>
      </c>
      <c r="F93" s="259" t="s">
        <v>1748</v>
      </c>
      <c r="G93" s="259" t="s">
        <v>2322</v>
      </c>
      <c r="H93" s="259" t="s">
        <v>2323</v>
      </c>
      <c r="I93" s="259" t="s">
        <v>2324</v>
      </c>
      <c r="J93" s="259" t="s">
        <v>1659</v>
      </c>
      <c r="K93" s="259" t="s">
        <v>2324</v>
      </c>
      <c r="L93" s="260">
        <v>421905245008</v>
      </c>
    </row>
    <row r="94" spans="1:12" ht="20.25">
      <c r="A94" s="258" t="s">
        <v>2325</v>
      </c>
      <c r="B94" s="259" t="s">
        <v>2326</v>
      </c>
      <c r="C94" s="259" t="s">
        <v>1652</v>
      </c>
      <c r="D94" s="259" t="s">
        <v>2086</v>
      </c>
      <c r="E94" s="259" t="s">
        <v>1654</v>
      </c>
      <c r="F94" s="259" t="s">
        <v>1655</v>
      </c>
      <c r="G94" s="259" t="s">
        <v>2327</v>
      </c>
      <c r="H94" s="259" t="s">
        <v>2328</v>
      </c>
      <c r="I94" s="259" t="s">
        <v>2089</v>
      </c>
      <c r="J94" s="259" t="s">
        <v>1677</v>
      </c>
      <c r="K94" s="263" t="s">
        <v>2329</v>
      </c>
      <c r="L94" s="264" t="s">
        <v>2330</v>
      </c>
    </row>
    <row r="95" spans="1:12" ht="9.75">
      <c r="A95" s="258" t="s">
        <v>2331</v>
      </c>
      <c r="B95" s="259" t="s">
        <v>2332</v>
      </c>
      <c r="C95" s="259" t="s">
        <v>1652</v>
      </c>
      <c r="D95" s="259" t="s">
        <v>1747</v>
      </c>
      <c r="E95" s="259" t="s">
        <v>1708</v>
      </c>
      <c r="F95" s="259" t="s">
        <v>1748</v>
      </c>
      <c r="G95" s="259" t="s">
        <v>2333</v>
      </c>
      <c r="H95" s="259" t="s">
        <v>2334</v>
      </c>
      <c r="I95" s="259" t="s">
        <v>2335</v>
      </c>
      <c r="J95" s="259" t="s">
        <v>1677</v>
      </c>
      <c r="K95" s="259" t="s">
        <v>2336</v>
      </c>
      <c r="L95" s="260">
        <v>421918808923</v>
      </c>
    </row>
    <row r="96" spans="1:12" ht="9.75">
      <c r="A96" s="258" t="s">
        <v>2337</v>
      </c>
      <c r="B96" s="259" t="s">
        <v>2338</v>
      </c>
      <c r="C96" s="259" t="s">
        <v>1652</v>
      </c>
      <c r="D96" s="259" t="s">
        <v>2339</v>
      </c>
      <c r="E96" s="259" t="s">
        <v>1708</v>
      </c>
      <c r="F96" s="259" t="s">
        <v>2340</v>
      </c>
      <c r="G96" s="259" t="s">
        <v>2341</v>
      </c>
      <c r="H96" s="259" t="s">
        <v>2342</v>
      </c>
      <c r="I96" s="259" t="s">
        <v>2343</v>
      </c>
      <c r="J96" s="259" t="s">
        <v>1677</v>
      </c>
      <c r="K96" s="259" t="s">
        <v>2343</v>
      </c>
      <c r="L96" s="260">
        <v>421905418010</v>
      </c>
    </row>
    <row r="97" spans="1:12" ht="9.75">
      <c r="A97" s="258" t="s">
        <v>2344</v>
      </c>
      <c r="B97" s="259" t="s">
        <v>2345</v>
      </c>
      <c r="C97" s="259" t="s">
        <v>1652</v>
      </c>
      <c r="D97" s="259" t="s">
        <v>2150</v>
      </c>
      <c r="E97" s="259" t="s">
        <v>1708</v>
      </c>
      <c r="F97" s="259" t="s">
        <v>1748</v>
      </c>
      <c r="G97" s="259" t="s">
        <v>2346</v>
      </c>
      <c r="H97" s="259" t="s">
        <v>2347</v>
      </c>
      <c r="I97" s="259" t="s">
        <v>2348</v>
      </c>
      <c r="J97" s="259" t="s">
        <v>1677</v>
      </c>
      <c r="K97" s="259" t="s">
        <v>2348</v>
      </c>
      <c r="L97" s="260">
        <v>421915282858</v>
      </c>
    </row>
    <row r="98" spans="1:12" ht="9.75">
      <c r="A98" s="258" t="s">
        <v>2349</v>
      </c>
      <c r="B98" s="259" t="s">
        <v>2350</v>
      </c>
      <c r="C98" s="259" t="s">
        <v>1652</v>
      </c>
      <c r="D98" s="259" t="s">
        <v>1831</v>
      </c>
      <c r="E98" s="259" t="s">
        <v>1672</v>
      </c>
      <c r="F98" s="259" t="s">
        <v>1810</v>
      </c>
      <c r="G98" s="259" t="s">
        <v>2351</v>
      </c>
      <c r="H98" s="259" t="s">
        <v>2352</v>
      </c>
      <c r="I98" s="259" t="s">
        <v>2353</v>
      </c>
      <c r="J98" s="259" t="s">
        <v>2354</v>
      </c>
      <c r="K98" s="259" t="s">
        <v>2353</v>
      </c>
      <c r="L98" s="260">
        <v>421917176673</v>
      </c>
    </row>
    <row r="99" spans="1:12" ht="9.75">
      <c r="A99" s="258" t="s">
        <v>2355</v>
      </c>
      <c r="B99" s="259" t="s">
        <v>2356</v>
      </c>
      <c r="C99" s="259" t="s">
        <v>1652</v>
      </c>
      <c r="D99" s="259" t="s">
        <v>2357</v>
      </c>
      <c r="E99" s="259" t="s">
        <v>1700</v>
      </c>
      <c r="F99" s="259" t="s">
        <v>1701</v>
      </c>
      <c r="G99" s="259" t="s">
        <v>2358</v>
      </c>
      <c r="H99" s="259" t="s">
        <v>2359</v>
      </c>
      <c r="I99" s="259" t="s">
        <v>2360</v>
      </c>
      <c r="J99" s="259" t="s">
        <v>1677</v>
      </c>
      <c r="K99" s="259" t="s">
        <v>2360</v>
      </c>
      <c r="L99" s="260">
        <v>421905700790</v>
      </c>
    </row>
    <row r="100" spans="1:12" ht="9.75">
      <c r="A100" s="258" t="s">
        <v>2361</v>
      </c>
      <c r="B100" s="259" t="s">
        <v>2362</v>
      </c>
      <c r="C100" s="259" t="s">
        <v>1652</v>
      </c>
      <c r="D100" s="259" t="s">
        <v>2111</v>
      </c>
      <c r="E100" s="259" t="s">
        <v>1708</v>
      </c>
      <c r="F100" s="259" t="s">
        <v>2112</v>
      </c>
      <c r="G100" s="259" t="s">
        <v>2363</v>
      </c>
      <c r="H100" s="259" t="s">
        <v>2364</v>
      </c>
      <c r="I100" s="259" t="s">
        <v>2365</v>
      </c>
      <c r="J100" s="259" t="s">
        <v>1659</v>
      </c>
      <c r="K100" s="259" t="s">
        <v>2366</v>
      </c>
      <c r="L100" s="260">
        <v>421918737877</v>
      </c>
    </row>
    <row r="101" spans="1:12" ht="9.75">
      <c r="A101" s="258" t="s">
        <v>2367</v>
      </c>
      <c r="B101" s="259" t="s">
        <v>2368</v>
      </c>
      <c r="C101" s="259" t="s">
        <v>1652</v>
      </c>
      <c r="D101" s="259" t="s">
        <v>2369</v>
      </c>
      <c r="E101" s="259" t="s">
        <v>1672</v>
      </c>
      <c r="F101" s="259" t="s">
        <v>1810</v>
      </c>
      <c r="G101" s="259" t="s">
        <v>2370</v>
      </c>
      <c r="H101" s="259" t="s">
        <v>2371</v>
      </c>
      <c r="I101" s="259" t="s">
        <v>2372</v>
      </c>
      <c r="J101" s="259" t="s">
        <v>1677</v>
      </c>
      <c r="K101" s="259" t="s">
        <v>2372</v>
      </c>
      <c r="L101" s="260">
        <v>421903422249</v>
      </c>
    </row>
    <row r="102" spans="1:12" ht="9.75">
      <c r="A102" s="258" t="s">
        <v>2373</v>
      </c>
      <c r="B102" s="259" t="s">
        <v>2374</v>
      </c>
      <c r="C102" s="259" t="s">
        <v>1652</v>
      </c>
      <c r="D102" s="259" t="s">
        <v>2375</v>
      </c>
      <c r="E102" s="259" t="s">
        <v>1708</v>
      </c>
      <c r="F102" s="259" t="s">
        <v>2376</v>
      </c>
      <c r="G102" s="259" t="s">
        <v>2377</v>
      </c>
      <c r="H102" s="259" t="s">
        <v>2378</v>
      </c>
      <c r="I102" s="259" t="s">
        <v>2379</v>
      </c>
      <c r="J102" s="259" t="s">
        <v>1659</v>
      </c>
      <c r="K102" s="259" t="s">
        <v>2380</v>
      </c>
      <c r="L102" s="260">
        <v>421905641479</v>
      </c>
    </row>
    <row r="103" spans="1:12" ht="9.75">
      <c r="A103" s="258" t="s">
        <v>2381</v>
      </c>
      <c r="B103" s="259" t="s">
        <v>2382</v>
      </c>
      <c r="C103" s="259" t="s">
        <v>1652</v>
      </c>
      <c r="D103" s="259" t="s">
        <v>2383</v>
      </c>
      <c r="E103" s="259" t="s">
        <v>1654</v>
      </c>
      <c r="F103" s="259" t="s">
        <v>2384</v>
      </c>
      <c r="G103" s="259" t="s">
        <v>2385</v>
      </c>
      <c r="H103" s="259" t="s">
        <v>2386</v>
      </c>
      <c r="I103" s="259" t="s">
        <v>2387</v>
      </c>
      <c r="J103" s="259" t="s">
        <v>1659</v>
      </c>
      <c r="K103" s="259">
        <v>0</v>
      </c>
      <c r="L103" s="260">
        <v>0</v>
      </c>
    </row>
  </sheetData>
  <sheetProtection selectLockedCells="1" selectUnlockedCells="1"/>
  <hyperlinks>
    <hyperlink ref="G5" r:id="rId1" display="www.kosickafutbalovaarena.sk"/>
    <hyperlink ref="H5" r:id="rId2" display="office@kosickafutbalovaarena.sk"/>
    <hyperlink ref="H7" r:id="rId3" display="klub@kosicemarathon.com"/>
    <hyperlink ref="G14" r:id="rId4" display="www.szf.sk"/>
    <hyperlink ref="H14" r:id="rId5" display="safslovakia@gmail.com"/>
    <hyperlink ref="G15" r:id="rId6" display="www.sago.sk"/>
    <hyperlink ref="H18" r:id="rId7" display="rigosank@gmail.com"/>
    <hyperlink ref="H19" r:id="rId8" display="sekretariat@armsport.sk"/>
    <hyperlink ref="H25" r:id="rId9" display="sbf@sbf.sk"/>
    <hyperlink ref="H28" r:id="rId10" display="peter.sury@gmail.com"/>
    <hyperlink ref="G29" r:id="rId11" display="www.sfga.sk"/>
    <hyperlink ref="H29" r:id="rId12" display="info@sfga.sk"/>
    <hyperlink ref="G32" r:id="rId13" display="www.hokejbal.sk"/>
    <hyperlink ref="H32" r:id="rId14" display="hokejbal@hokejbal.sk"/>
    <hyperlink ref="G33" r:id="rId15" display="www.sjf.sk"/>
    <hyperlink ref="H33" r:id="rId16" display="baciak.masarykova@sjf.sk"/>
    <hyperlink ref="G34" r:id="rId17" display="www.canoe.sk"/>
    <hyperlink ref="G53" r:id="rId18" display="www.cykloklub.sk"/>
    <hyperlink ref="H53" r:id="rId19" display="office@cykloklub.sk"/>
    <hyperlink ref="G55" r:id="rId20" display="www.james.sk"/>
    <hyperlink ref="H68" r:id="rId21" display="rowingslovakia@gmail.com"/>
    <hyperlink ref="H69" r:id="rId22" display="szz@zapasenie.sk"/>
    <hyperlink ref="G71" r:id="rId23" display="www.biathlon.sk"/>
    <hyperlink ref="H75" r:id="rId24" display="info@szfb.sk"/>
  </hyperlink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823"/>
  <sheetViews>
    <sheetView zoomScale="110" zoomScaleNormal="110" zoomScalePageLayoutView="0" workbookViewId="0" topLeftCell="A1">
      <pane ySplit="1" topLeftCell="A2" activePane="bottomLeft" state="frozen"/>
      <selection pane="topLeft" activeCell="A1" sqref="A1"/>
      <selection pane="bottomLeft" activeCell="N2" sqref="N2"/>
    </sheetView>
  </sheetViews>
  <sheetFormatPr defaultColWidth="9.140625" defaultRowHeight="12.75"/>
  <cols>
    <col min="1" max="1" width="11.8515625" style="265" customWidth="1"/>
    <col min="2" max="2" width="27.28125" style="266" customWidth="1"/>
    <col min="3" max="3" width="34.28125" style="266" customWidth="1"/>
    <col min="4" max="4" width="11.7109375" style="267" customWidth="1"/>
    <col min="5" max="5" width="6.00390625" style="268" customWidth="1"/>
    <col min="6" max="6" width="4.28125" style="265" customWidth="1"/>
    <col min="7" max="8" width="5.7109375" style="266" customWidth="1"/>
    <col min="9" max="9" width="8.7109375" style="269" customWidth="1"/>
    <col min="10" max="10" width="12.57421875" style="270" customWidth="1"/>
    <col min="11" max="11" width="19.28125" style="270" customWidth="1"/>
    <col min="12" max="13" width="13.7109375" style="270" customWidth="1"/>
    <col min="14" max="16384" width="9.140625" style="270" customWidth="1"/>
  </cols>
  <sheetData>
    <row r="1" spans="1:14" s="275" customFormat="1" ht="20.25">
      <c r="A1" s="271" t="s">
        <v>1638</v>
      </c>
      <c r="B1" s="272" t="s">
        <v>351</v>
      </c>
      <c r="C1" s="272" t="s">
        <v>2388</v>
      </c>
      <c r="D1" s="273" t="s">
        <v>2389</v>
      </c>
      <c r="E1" s="274" t="s">
        <v>2390</v>
      </c>
      <c r="F1" s="271" t="s">
        <v>375</v>
      </c>
      <c r="G1" s="271" t="s">
        <v>354</v>
      </c>
      <c r="H1" s="271" t="s">
        <v>2391</v>
      </c>
      <c r="I1" s="271" t="s">
        <v>2392</v>
      </c>
      <c r="J1" s="271" t="s">
        <v>2393</v>
      </c>
      <c r="K1" s="271" t="s">
        <v>2394</v>
      </c>
      <c r="L1" s="271" t="s">
        <v>2395</v>
      </c>
      <c r="M1" s="271" t="s">
        <v>2396</v>
      </c>
      <c r="N1" s="271" t="s">
        <v>2397</v>
      </c>
    </row>
    <row r="2" spans="1:14" ht="9.75">
      <c r="A2" s="244" t="s">
        <v>1650</v>
      </c>
      <c r="B2" s="276" t="str">
        <f>VLOOKUP(A2,Adr!A:B,2,FALSE)</f>
        <v>Deaflympijský výbor Slovenska</v>
      </c>
      <c r="C2" s="277" t="s">
        <v>2398</v>
      </c>
      <c r="D2" s="278">
        <v>329391</v>
      </c>
      <c r="E2" s="279">
        <v>0</v>
      </c>
      <c r="F2" s="280" t="s">
        <v>382</v>
      </c>
      <c r="G2" s="281" t="s">
        <v>360</v>
      </c>
      <c r="H2" s="281" t="s">
        <v>2399</v>
      </c>
      <c r="I2" s="282" t="str">
        <f aca="true" t="shared" si="0" ref="I2:I65">A2&amp;F2</f>
        <v>42254388c</v>
      </c>
      <c r="J2" s="283" t="str">
        <f aca="true" t="shared" si="1" ref="J2:J65">A2&amp;G2</f>
        <v>42254388026 03</v>
      </c>
      <c r="K2" s="284"/>
      <c r="L2" s="283" t="str">
        <f aca="true" t="shared" si="2" ref="L2:L65">A2&amp;G2&amp;H2</f>
        <v>42254388026 03B</v>
      </c>
      <c r="M2" s="284" t="str">
        <f aca="true" t="shared" si="3" ref="M2:M65">B2&amp;F2&amp;H2&amp;C2</f>
        <v>Deaflympijský výbor SlovenskacBčinnosť Deaflympijského výboru Slovenska</v>
      </c>
      <c r="N2" s="270" t="str">
        <f aca="true" t="shared" si="4" ref="N2:N65">+I2&amp;H2</f>
        <v>42254388cB</v>
      </c>
    </row>
    <row r="3" spans="1:14" ht="9.75">
      <c r="A3" s="280" t="s">
        <v>1650</v>
      </c>
      <c r="B3" s="276" t="str">
        <f>VLOOKUP(A3,Adr!A:B,2,FALSE)</f>
        <v>Deaflympijský výbor Slovenska</v>
      </c>
      <c r="C3" s="277" t="s">
        <v>2400</v>
      </c>
      <c r="D3" s="278">
        <v>20000</v>
      </c>
      <c r="E3" s="279">
        <v>0</v>
      </c>
      <c r="F3" s="280" t="s">
        <v>384</v>
      </c>
      <c r="G3" s="285" t="s">
        <v>360</v>
      </c>
      <c r="H3" s="281" t="s">
        <v>2399</v>
      </c>
      <c r="I3" s="282" t="str">
        <f t="shared" si="0"/>
        <v>42254388d</v>
      </c>
      <c r="J3" s="283" t="str">
        <f t="shared" si="1"/>
        <v>42254388026 03</v>
      </c>
      <c r="K3" s="284"/>
      <c r="L3" s="283" t="str">
        <f t="shared" si="2"/>
        <v>42254388026 03B</v>
      </c>
      <c r="M3" s="284" t="str">
        <f t="shared" si="3"/>
        <v>Deaflympijský výbor SlovenskadBAntušeková Martina</v>
      </c>
      <c r="N3" s="270" t="str">
        <f t="shared" si="4"/>
        <v>42254388dB</v>
      </c>
    </row>
    <row r="4" spans="1:14" ht="11.25">
      <c r="A4" s="286" t="s">
        <v>1650</v>
      </c>
      <c r="B4" s="276" t="str">
        <f>VLOOKUP(A4,Adr!A:B,2,FALSE)</f>
        <v>Deaflympijský výbor Slovenska</v>
      </c>
      <c r="C4" s="277" t="s">
        <v>2401</v>
      </c>
      <c r="D4" s="278">
        <v>30000</v>
      </c>
      <c r="E4" s="287">
        <v>0</v>
      </c>
      <c r="F4" s="280" t="s">
        <v>384</v>
      </c>
      <c r="G4" s="281" t="s">
        <v>360</v>
      </c>
      <c r="H4" s="281" t="s">
        <v>2399</v>
      </c>
      <c r="I4" s="282" t="str">
        <f t="shared" si="0"/>
        <v>42254388d</v>
      </c>
      <c r="J4" s="283" t="str">
        <f t="shared" si="1"/>
        <v>42254388026 03</v>
      </c>
      <c r="K4" s="284"/>
      <c r="L4" s="283" t="str">
        <f t="shared" si="2"/>
        <v>42254388026 03B</v>
      </c>
      <c r="M4" s="284" t="str">
        <f t="shared" si="3"/>
        <v>Deaflympijský výbor SlovenskadBBirošová Tereza</v>
      </c>
      <c r="N4" s="270" t="str">
        <f t="shared" si="4"/>
        <v>42254388dB</v>
      </c>
    </row>
    <row r="5" spans="1:14" ht="11.25">
      <c r="A5" s="286" t="s">
        <v>1650</v>
      </c>
      <c r="B5" s="276" t="str">
        <f>VLOOKUP(A5,Adr!A:B,2,FALSE)</f>
        <v>Deaflympijský výbor Slovenska</v>
      </c>
      <c r="C5" s="277" t="s">
        <v>2402</v>
      </c>
      <c r="D5" s="278">
        <v>20000</v>
      </c>
      <c r="E5" s="279">
        <v>0</v>
      </c>
      <c r="F5" s="280" t="s">
        <v>384</v>
      </c>
      <c r="G5" s="281" t="s">
        <v>360</v>
      </c>
      <c r="H5" s="281" t="s">
        <v>2399</v>
      </c>
      <c r="I5" s="282" t="str">
        <f t="shared" si="0"/>
        <v>42254388d</v>
      </c>
      <c r="J5" s="283" t="str">
        <f t="shared" si="1"/>
        <v>42254388026 03</v>
      </c>
      <c r="K5" s="284"/>
      <c r="L5" s="283" t="str">
        <f t="shared" si="2"/>
        <v>42254388026 03B</v>
      </c>
      <c r="M5" s="284" t="str">
        <f t="shared" si="3"/>
        <v>Deaflympijský výbor SlovenskadBJánošíková Jana</v>
      </c>
      <c r="N5" s="270" t="str">
        <f t="shared" si="4"/>
        <v>42254388dB</v>
      </c>
    </row>
    <row r="6" spans="1:14" ht="11.25">
      <c r="A6" s="244" t="s">
        <v>1650</v>
      </c>
      <c r="B6" s="276" t="str">
        <f>VLOOKUP(A6,Adr!A:B,2,FALSE)</f>
        <v>Deaflympijský výbor Slovenska</v>
      </c>
      <c r="C6" s="277" t="s">
        <v>2403</v>
      </c>
      <c r="D6" s="278">
        <v>41000</v>
      </c>
      <c r="E6" s="279">
        <v>0</v>
      </c>
      <c r="F6" s="286" t="s">
        <v>384</v>
      </c>
      <c r="G6" s="281" t="s">
        <v>360</v>
      </c>
      <c r="H6" s="281" t="s">
        <v>2399</v>
      </c>
      <c r="I6" s="282" t="str">
        <f t="shared" si="0"/>
        <v>42254388d</v>
      </c>
      <c r="J6" s="283" t="str">
        <f t="shared" si="1"/>
        <v>42254388026 03</v>
      </c>
      <c r="K6" s="284"/>
      <c r="L6" s="283" t="str">
        <f t="shared" si="2"/>
        <v>42254388026 03B</v>
      </c>
      <c r="M6" s="284" t="str">
        <f t="shared" si="3"/>
        <v>Deaflympijský výbor SlovenskadBJelínek Rastislav</v>
      </c>
      <c r="N6" s="270" t="str">
        <f t="shared" si="4"/>
        <v>42254388dB</v>
      </c>
    </row>
    <row r="7" spans="1:14" ht="11.25">
      <c r="A7" s="244" t="s">
        <v>1650</v>
      </c>
      <c r="B7" s="276" t="str">
        <f>VLOOKUP(A7,Adr!A:B,2,FALSE)</f>
        <v>Deaflympijský výbor Slovenska</v>
      </c>
      <c r="C7" s="288" t="s">
        <v>2404</v>
      </c>
      <c r="D7" s="289">
        <v>52000</v>
      </c>
      <c r="E7" s="279">
        <v>0</v>
      </c>
      <c r="F7" s="280" t="s">
        <v>384</v>
      </c>
      <c r="G7" s="285" t="s">
        <v>360</v>
      </c>
      <c r="H7" s="281" t="s">
        <v>2399</v>
      </c>
      <c r="I7" s="282" t="str">
        <f t="shared" si="0"/>
        <v>42254388d</v>
      </c>
      <c r="J7" s="283" t="str">
        <f t="shared" si="1"/>
        <v>42254388026 03</v>
      </c>
      <c r="K7" s="284"/>
      <c r="L7" s="283" t="str">
        <f t="shared" si="2"/>
        <v>42254388026 03B</v>
      </c>
      <c r="M7" s="284" t="str">
        <f t="shared" si="3"/>
        <v>Deaflympijský výbor SlovenskadBJurková Eva</v>
      </c>
      <c r="N7" s="270" t="str">
        <f t="shared" si="4"/>
        <v>42254388dB</v>
      </c>
    </row>
    <row r="8" spans="1:14" ht="11.25">
      <c r="A8" s="286" t="s">
        <v>1650</v>
      </c>
      <c r="B8" s="276" t="str">
        <f>VLOOKUP(A8,Adr!A:B,2,FALSE)</f>
        <v>Deaflympijský výbor Slovenska</v>
      </c>
      <c r="C8" s="277" t="s">
        <v>2405</v>
      </c>
      <c r="D8" s="278">
        <v>52000</v>
      </c>
      <c r="E8" s="287">
        <v>0</v>
      </c>
      <c r="F8" s="280" t="s">
        <v>384</v>
      </c>
      <c r="G8" s="289" t="s">
        <v>360</v>
      </c>
      <c r="H8" s="281" t="s">
        <v>2399</v>
      </c>
      <c r="I8" s="282" t="str">
        <f t="shared" si="0"/>
        <v>42254388d</v>
      </c>
      <c r="J8" s="283" t="str">
        <f t="shared" si="1"/>
        <v>42254388026 03</v>
      </c>
      <c r="K8" s="284"/>
      <c r="L8" s="283" t="str">
        <f t="shared" si="2"/>
        <v>42254388026 03B</v>
      </c>
      <c r="M8" s="284" t="str">
        <f t="shared" si="3"/>
        <v>Deaflympijský výbor SlovenskadBKeinath Thomas</v>
      </c>
      <c r="N8" s="270" t="str">
        <f t="shared" si="4"/>
        <v>42254388dB</v>
      </c>
    </row>
    <row r="9" spans="1:14" ht="11.25">
      <c r="A9" s="286" t="s">
        <v>1650</v>
      </c>
      <c r="B9" s="276" t="str">
        <f>VLOOKUP(A9,Adr!A:B,2,FALSE)</f>
        <v>Deaflympijský výbor Slovenska</v>
      </c>
      <c r="C9" s="277" t="s">
        <v>2406</v>
      </c>
      <c r="D9" s="278">
        <v>40500</v>
      </c>
      <c r="E9" s="287">
        <v>0</v>
      </c>
      <c r="F9" s="280" t="s">
        <v>384</v>
      </c>
      <c r="G9" s="289" t="s">
        <v>360</v>
      </c>
      <c r="H9" s="281" t="s">
        <v>2399</v>
      </c>
      <c r="I9" s="282" t="str">
        <f t="shared" si="0"/>
        <v>42254388d</v>
      </c>
      <c r="J9" s="283" t="str">
        <f t="shared" si="1"/>
        <v>42254388026 03</v>
      </c>
      <c r="K9" s="284"/>
      <c r="L9" s="283" t="str">
        <f t="shared" si="2"/>
        <v>42254388026 03B</v>
      </c>
      <c r="M9" s="284" t="str">
        <f t="shared" si="3"/>
        <v>Deaflympijský výbor SlovenskadBKrištofičová Ivana</v>
      </c>
      <c r="N9" s="270" t="str">
        <f t="shared" si="4"/>
        <v>42254388dB</v>
      </c>
    </row>
    <row r="10" spans="1:14" ht="9.75">
      <c r="A10" s="286" t="s">
        <v>1650</v>
      </c>
      <c r="B10" s="276" t="str">
        <f>VLOOKUP(A10,Adr!A:B,2,FALSE)</f>
        <v>Deaflympijský výbor Slovenska</v>
      </c>
      <c r="C10" s="277" t="s">
        <v>2407</v>
      </c>
      <c r="D10" s="278">
        <v>20000</v>
      </c>
      <c r="E10" s="287">
        <v>0</v>
      </c>
      <c r="F10" s="280" t="s">
        <v>384</v>
      </c>
      <c r="G10" s="289" t="s">
        <v>360</v>
      </c>
      <c r="H10" s="281" t="s">
        <v>2399</v>
      </c>
      <c r="I10" s="282" t="str">
        <f t="shared" si="0"/>
        <v>42254388d</v>
      </c>
      <c r="J10" s="283" t="str">
        <f t="shared" si="1"/>
        <v>42254388026 03</v>
      </c>
      <c r="K10" s="284"/>
      <c r="L10" s="283" t="str">
        <f t="shared" si="2"/>
        <v>42254388026 03B</v>
      </c>
      <c r="M10" s="284" t="str">
        <f t="shared" si="3"/>
        <v>Deaflympijský výbor SlovenskadBLepótová Amália</v>
      </c>
      <c r="N10" s="270" t="str">
        <f t="shared" si="4"/>
        <v>42254388dB</v>
      </c>
    </row>
    <row r="11" spans="1:14" ht="9.75">
      <c r="A11" s="244" t="s">
        <v>1650</v>
      </c>
      <c r="B11" s="276" t="str">
        <f>VLOOKUP(A11,Adr!A:B,2,FALSE)</f>
        <v>Deaflympijský výbor Slovenska</v>
      </c>
      <c r="C11" s="288" t="s">
        <v>2408</v>
      </c>
      <c r="D11" s="289">
        <v>15000</v>
      </c>
      <c r="E11" s="279">
        <v>0</v>
      </c>
      <c r="F11" s="280" t="s">
        <v>384</v>
      </c>
      <c r="G11" s="289" t="s">
        <v>360</v>
      </c>
      <c r="H11" s="281" t="s">
        <v>2399</v>
      </c>
      <c r="I11" s="282" t="str">
        <f t="shared" si="0"/>
        <v>42254388d</v>
      </c>
      <c r="J11" s="283" t="str">
        <f t="shared" si="1"/>
        <v>42254388026 03</v>
      </c>
      <c r="K11" s="284"/>
      <c r="L11" s="283" t="str">
        <f t="shared" si="2"/>
        <v>42254388026 03B</v>
      </c>
      <c r="M11" s="284" t="str">
        <f t="shared" si="3"/>
        <v>Deaflympijský výbor SlovenskadBPetrovič Peter</v>
      </c>
      <c r="N11" s="270" t="str">
        <f t="shared" si="4"/>
        <v>42254388dB</v>
      </c>
    </row>
    <row r="12" spans="1:14" ht="9.75">
      <c r="A12" s="286" t="s">
        <v>1650</v>
      </c>
      <c r="B12" s="276" t="str">
        <f>VLOOKUP(A12,Adr!A:B,2,FALSE)</f>
        <v>Deaflympijský výbor Slovenska</v>
      </c>
      <c r="C12" s="277" t="s">
        <v>2409</v>
      </c>
      <c r="D12" s="278">
        <v>15000</v>
      </c>
      <c r="E12" s="287">
        <v>0</v>
      </c>
      <c r="F12" s="280" t="s">
        <v>384</v>
      </c>
      <c r="G12" s="281" t="s">
        <v>360</v>
      </c>
      <c r="H12" s="281" t="s">
        <v>2399</v>
      </c>
      <c r="I12" s="282" t="str">
        <f t="shared" si="0"/>
        <v>42254388d</v>
      </c>
      <c r="J12" s="283" t="str">
        <f t="shared" si="1"/>
        <v>42254388026 03</v>
      </c>
      <c r="K12" s="284"/>
      <c r="L12" s="283" t="str">
        <f t="shared" si="2"/>
        <v>42254388026 03B</v>
      </c>
      <c r="M12" s="284" t="str">
        <f t="shared" si="3"/>
        <v>Deaflympijský výbor SlovenskadBŠtetková Ema</v>
      </c>
      <c r="N12" s="270" t="str">
        <f t="shared" si="4"/>
        <v>42254388dB</v>
      </c>
    </row>
    <row r="13" spans="1:14" ht="9.75">
      <c r="A13" s="244" t="s">
        <v>1650</v>
      </c>
      <c r="B13" s="276" t="str">
        <f>VLOOKUP(A13,Adr!A:B,2,FALSE)</f>
        <v>Deaflympijský výbor Slovenska</v>
      </c>
      <c r="C13" s="288" t="s">
        <v>2410</v>
      </c>
      <c r="D13" s="289">
        <v>11200</v>
      </c>
      <c r="E13" s="279">
        <v>0</v>
      </c>
      <c r="F13" s="280" t="s">
        <v>384</v>
      </c>
      <c r="G13" s="289" t="s">
        <v>360</v>
      </c>
      <c r="H13" s="281" t="s">
        <v>2399</v>
      </c>
      <c r="I13" s="282" t="str">
        <f t="shared" si="0"/>
        <v>42254388d</v>
      </c>
      <c r="J13" s="283" t="str">
        <f t="shared" si="1"/>
        <v>42254388026 03</v>
      </c>
      <c r="K13" s="284"/>
      <c r="L13" s="283" t="str">
        <f t="shared" si="2"/>
        <v>42254388026 03B</v>
      </c>
      <c r="M13" s="284" t="str">
        <f t="shared" si="3"/>
        <v>Deaflympijský výbor SlovenskadBVaco Marek</v>
      </c>
      <c r="N13" s="270" t="str">
        <f t="shared" si="4"/>
        <v>42254388dB</v>
      </c>
    </row>
    <row r="14" spans="1:14" ht="9.75">
      <c r="A14" s="286" t="s">
        <v>1650</v>
      </c>
      <c r="B14" s="276" t="str">
        <f>VLOOKUP(A14,Adr!A:B,2,FALSE)</f>
        <v>Deaflympijský výbor Slovenska</v>
      </c>
      <c r="C14" s="288" t="s">
        <v>2411</v>
      </c>
      <c r="D14" s="289">
        <v>11200</v>
      </c>
      <c r="E14" s="279">
        <v>0</v>
      </c>
      <c r="F14" s="280" t="s">
        <v>384</v>
      </c>
      <c r="G14" s="289" t="s">
        <v>360</v>
      </c>
      <c r="H14" s="281" t="s">
        <v>2399</v>
      </c>
      <c r="I14" s="282" t="str">
        <f t="shared" si="0"/>
        <v>42254388d</v>
      </c>
      <c r="J14" s="283" t="str">
        <f t="shared" si="1"/>
        <v>42254388026 03</v>
      </c>
      <c r="K14" s="284"/>
      <c r="L14" s="283" t="str">
        <f t="shared" si="2"/>
        <v>42254388026 03B</v>
      </c>
      <c r="M14" s="284" t="str">
        <f t="shared" si="3"/>
        <v>Deaflympijský výbor SlovenskadBVašíček Peter</v>
      </c>
      <c r="N14" s="270" t="str">
        <f t="shared" si="4"/>
        <v>42254388dB</v>
      </c>
    </row>
    <row r="15" spans="1:14" ht="20.25">
      <c r="A15" s="280" t="s">
        <v>1650</v>
      </c>
      <c r="B15" s="276" t="str">
        <f>VLOOKUP(A15,Adr!A:B,2,FALSE)</f>
        <v>Deaflympijský výbor Slovenska</v>
      </c>
      <c r="C15" s="277" t="s">
        <v>2412</v>
      </c>
      <c r="D15" s="290">
        <v>30000</v>
      </c>
      <c r="E15" s="279">
        <v>0</v>
      </c>
      <c r="F15" s="280" t="s">
        <v>386</v>
      </c>
      <c r="G15" s="289" t="s">
        <v>360</v>
      </c>
      <c r="H15" s="281" t="s">
        <v>2399</v>
      </c>
      <c r="I15" s="282" t="str">
        <f t="shared" si="0"/>
        <v>42254388e</v>
      </c>
      <c r="J15" s="283" t="str">
        <f t="shared" si="1"/>
        <v>42254388026 03</v>
      </c>
      <c r="K15" s="284"/>
      <c r="L15" s="283" t="str">
        <f t="shared" si="2"/>
        <v>42254388026 03B</v>
      </c>
      <c r="M15" s="284" t="str">
        <f t="shared" si="3"/>
        <v>Deaflympijský výbor SlovenskaeBzabezpečenie účasti športovej reprezentácie SR na 20. Zimnej Deaflympiáde 2024 v Ankare</v>
      </c>
      <c r="N15" s="270" t="str">
        <f t="shared" si="4"/>
        <v>42254388eB</v>
      </c>
    </row>
    <row r="16" spans="1:14" ht="20.25">
      <c r="A16" s="244" t="s">
        <v>1661</v>
      </c>
      <c r="B16" s="276" t="str">
        <f>VLOOKUP(A16,Adr!A:B,2,FALSE)</f>
        <v>iCompete Natural Slovakia</v>
      </c>
      <c r="C16" s="277" t="s">
        <v>391</v>
      </c>
      <c r="D16" s="278">
        <v>18100</v>
      </c>
      <c r="E16" s="287">
        <v>0</v>
      </c>
      <c r="F16" s="280" t="s">
        <v>390</v>
      </c>
      <c r="G16" s="289" t="s">
        <v>360</v>
      </c>
      <c r="H16" s="281" t="s">
        <v>2399</v>
      </c>
      <c r="I16" s="282" t="str">
        <f t="shared" si="0"/>
        <v>50642804g</v>
      </c>
      <c r="J16" s="283" t="str">
        <f t="shared" si="1"/>
        <v>50642804026 03</v>
      </c>
      <c r="K16" s="284"/>
      <c r="L16" s="283" t="str">
        <f t="shared" si="2"/>
        <v>50642804026 03B</v>
      </c>
      <c r="M16" s="284" t="str">
        <f t="shared" si="3"/>
        <v>iCompete Natural SlovakiagBrozvoj športov, ktoré nie sú uznanými podľa zákona č. 440/2015 Z. z.</v>
      </c>
      <c r="N16" s="270" t="str">
        <f t="shared" si="4"/>
        <v>50642804gB</v>
      </c>
    </row>
    <row r="17" spans="1:14" ht="9.75">
      <c r="A17" s="244" t="s">
        <v>1669</v>
      </c>
      <c r="B17" s="276" t="str">
        <f>VLOOKUP(A17,Adr!A:B,2,FALSE)</f>
        <v>Klub slovenských turistov</v>
      </c>
      <c r="C17" s="277" t="s">
        <v>2413</v>
      </c>
      <c r="D17" s="278">
        <v>167400</v>
      </c>
      <c r="E17" s="287">
        <v>0</v>
      </c>
      <c r="F17" s="280" t="s">
        <v>392</v>
      </c>
      <c r="G17" s="289" t="s">
        <v>356</v>
      </c>
      <c r="H17" s="281" t="s">
        <v>2399</v>
      </c>
      <c r="I17" s="282" t="str">
        <f t="shared" si="0"/>
        <v>00688312h</v>
      </c>
      <c r="J17" s="283" t="str">
        <f t="shared" si="1"/>
        <v>00688312026 01</v>
      </c>
      <c r="K17" s="284"/>
      <c r="L17" s="283" t="str">
        <f t="shared" si="2"/>
        <v>00688312026 01B</v>
      </c>
      <c r="M17" s="284" t="str">
        <f t="shared" si="3"/>
        <v>Klub slovenských turistovhBznačenie turistických trás</v>
      </c>
      <c r="N17" s="270" t="str">
        <f t="shared" si="4"/>
        <v>00688312hB</v>
      </c>
    </row>
    <row r="18" spans="1:14" ht="9.75">
      <c r="A18" s="244" t="s">
        <v>1679</v>
      </c>
      <c r="B18" s="276" t="str">
        <f>VLOOKUP(A18,Adr!A:B,2,FALSE)</f>
        <v>Košická Futbalová Aréna a. s.</v>
      </c>
      <c r="C18" s="277" t="s">
        <v>2414</v>
      </c>
      <c r="D18" s="278">
        <v>4000000</v>
      </c>
      <c r="E18" s="287">
        <v>0</v>
      </c>
      <c r="F18" s="280" t="s">
        <v>398</v>
      </c>
      <c r="G18" s="281" t="s">
        <v>362</v>
      </c>
      <c r="H18" s="281" t="s">
        <v>2415</v>
      </c>
      <c r="I18" s="282" t="str">
        <f t="shared" si="0"/>
        <v>47845660k</v>
      </c>
      <c r="J18" s="283" t="str">
        <f t="shared" si="1"/>
        <v>47845660026 04</v>
      </c>
      <c r="K18" s="284"/>
      <c r="L18" s="283" t="str">
        <f t="shared" si="2"/>
        <v>47845660026 04K</v>
      </c>
      <c r="M18" s="284" t="str">
        <f t="shared" si="3"/>
        <v>Košická Futbalová Aréna a. s.kKdobudovanie Košickej futbalovej arény </v>
      </c>
      <c r="N18" s="270" t="str">
        <f t="shared" si="4"/>
        <v>47845660kK</v>
      </c>
    </row>
    <row r="19" spans="1:14" ht="20.25">
      <c r="A19" s="244" t="s">
        <v>1689</v>
      </c>
      <c r="B19" s="276" t="str">
        <f>VLOOKUP(A19,Adr!A:B,2,FALSE)</f>
        <v>MAMMAL - Slovenský zväz MMA</v>
      </c>
      <c r="C19" s="277" t="s">
        <v>391</v>
      </c>
      <c r="D19" s="278">
        <v>25200</v>
      </c>
      <c r="E19" s="287">
        <v>0</v>
      </c>
      <c r="F19" s="280" t="s">
        <v>390</v>
      </c>
      <c r="G19" s="281" t="s">
        <v>360</v>
      </c>
      <c r="H19" s="281" t="s">
        <v>2399</v>
      </c>
      <c r="I19" s="282" t="str">
        <f t="shared" si="0"/>
        <v>42269423g</v>
      </c>
      <c r="J19" s="283" t="str">
        <f t="shared" si="1"/>
        <v>42269423026 03</v>
      </c>
      <c r="K19" s="284"/>
      <c r="L19" s="283" t="str">
        <f t="shared" si="2"/>
        <v>42269423026 03B</v>
      </c>
      <c r="M19" s="284" t="str">
        <f t="shared" si="3"/>
        <v>MAMMAL - Slovenský zväz MMAgBrozvoj športov, ktoré nie sú uznanými podľa zákona č. 440/2015 Z. z.</v>
      </c>
      <c r="N19" s="270" t="str">
        <f t="shared" si="4"/>
        <v>42269423gB</v>
      </c>
    </row>
    <row r="20" spans="1:14" ht="9.75">
      <c r="A20" s="244" t="s">
        <v>1697</v>
      </c>
      <c r="B20" s="276" t="str">
        <f>VLOOKUP(A20,Adr!A:B,2,FALSE)</f>
        <v>Maratónsky klub Košice</v>
      </c>
      <c r="C20" s="277" t="s">
        <v>2416</v>
      </c>
      <c r="D20" s="278">
        <v>50000</v>
      </c>
      <c r="E20" s="279">
        <v>0</v>
      </c>
      <c r="F20" s="286" t="s">
        <v>386</v>
      </c>
      <c r="G20" s="281" t="s">
        <v>360</v>
      </c>
      <c r="H20" s="281" t="s">
        <v>2399</v>
      </c>
      <c r="I20" s="282" t="str">
        <f t="shared" si="0"/>
        <v>00595209e</v>
      </c>
      <c r="J20" s="283" t="str">
        <f t="shared" si="1"/>
        <v>00595209026 03</v>
      </c>
      <c r="K20" s="284"/>
      <c r="L20" s="283" t="str">
        <f t="shared" si="2"/>
        <v>00595209026 03B</v>
      </c>
      <c r="M20" s="284" t="str">
        <f t="shared" si="3"/>
        <v>Maratónsky klub KošiceeBMedzinárodný maratón mieru</v>
      </c>
      <c r="N20" s="270" t="str">
        <f t="shared" si="4"/>
        <v>00595209eB</v>
      </c>
    </row>
    <row r="21" spans="1:14" ht="9.75">
      <c r="A21" s="244" t="s">
        <v>1705</v>
      </c>
      <c r="B21" s="276" t="str">
        <f>VLOOKUP(A21,Adr!A:B,2,FALSE)</f>
        <v>Slovenská asociácia amerického futbalu, o.z.</v>
      </c>
      <c r="C21" s="277" t="s">
        <v>2417</v>
      </c>
      <c r="D21" s="278">
        <v>32301</v>
      </c>
      <c r="E21" s="287">
        <v>0</v>
      </c>
      <c r="F21" s="280" t="s">
        <v>378</v>
      </c>
      <c r="G21" s="281" t="s">
        <v>358</v>
      </c>
      <c r="H21" s="281" t="s">
        <v>2399</v>
      </c>
      <c r="I21" s="282" t="str">
        <f t="shared" si="0"/>
        <v>30787009a</v>
      </c>
      <c r="J21" s="283" t="str">
        <f t="shared" si="1"/>
        <v>30787009026 02</v>
      </c>
      <c r="K21" s="284" t="s">
        <v>2418</v>
      </c>
      <c r="L21" s="283" t="str">
        <f t="shared" si="2"/>
        <v>30787009026 02B</v>
      </c>
      <c r="M21" s="284" t="str">
        <f t="shared" si="3"/>
        <v>Slovenská asociácia amerického futbalu, o.z.aBamerický futbal - bežné transfery</v>
      </c>
      <c r="N21" s="270" t="str">
        <f t="shared" si="4"/>
        <v>30787009aB</v>
      </c>
    </row>
    <row r="22" spans="1:14" ht="20.25">
      <c r="A22" s="244" t="s">
        <v>1713</v>
      </c>
      <c r="B22" s="276" t="str">
        <f>VLOOKUP(A22,Adr!A:B,2,FALSE)</f>
        <v>Slovenská Asociácia Bandy, skrátený názov SAB</v>
      </c>
      <c r="C22" s="277" t="s">
        <v>391</v>
      </c>
      <c r="D22" s="278">
        <v>25200</v>
      </c>
      <c r="E22" s="287">
        <v>0</v>
      </c>
      <c r="F22" s="280" t="s">
        <v>390</v>
      </c>
      <c r="G22" s="289" t="s">
        <v>360</v>
      </c>
      <c r="H22" s="281" t="s">
        <v>2399</v>
      </c>
      <c r="I22" s="282" t="str">
        <f t="shared" si="0"/>
        <v>50897152g</v>
      </c>
      <c r="J22" s="283" t="str">
        <f t="shared" si="1"/>
        <v>50897152026 03</v>
      </c>
      <c r="K22" s="284"/>
      <c r="L22" s="283" t="str">
        <f t="shared" si="2"/>
        <v>50897152026 03B</v>
      </c>
      <c r="M22" s="284" t="str">
        <f t="shared" si="3"/>
        <v>Slovenská Asociácia Bandy, skrátený názov SABgBrozvoj športov, ktoré nie sú uznanými podľa zákona č. 440/2015 Z. z.</v>
      </c>
      <c r="N22" s="270" t="str">
        <f t="shared" si="4"/>
        <v>50897152gB</v>
      </c>
    </row>
    <row r="23" spans="1:14" ht="9.75">
      <c r="A23" s="244" t="s">
        <v>1722</v>
      </c>
      <c r="B23" s="276" t="str">
        <f>VLOOKUP(A23,Adr!A:B,2,FALSE)</f>
        <v>Slovenská asociácia boccie</v>
      </c>
      <c r="C23" s="277" t="s">
        <v>2419</v>
      </c>
      <c r="D23" s="278">
        <v>33580</v>
      </c>
      <c r="E23" s="287">
        <v>0</v>
      </c>
      <c r="F23" s="280" t="s">
        <v>378</v>
      </c>
      <c r="G23" s="289" t="s">
        <v>358</v>
      </c>
      <c r="H23" s="281" t="s">
        <v>2399</v>
      </c>
      <c r="I23" s="282" t="str">
        <f t="shared" si="0"/>
        <v>00631655a</v>
      </c>
      <c r="J23" s="283" t="str">
        <f t="shared" si="1"/>
        <v>00631655026 02</v>
      </c>
      <c r="K23" s="284" t="s">
        <v>2420</v>
      </c>
      <c r="L23" s="283" t="str">
        <f t="shared" si="2"/>
        <v>00631655026 02B</v>
      </c>
      <c r="M23" s="284" t="str">
        <f t="shared" si="3"/>
        <v>Slovenská asociácia boccieaBboccia - bežné transfery</v>
      </c>
      <c r="N23" s="270" t="str">
        <f t="shared" si="4"/>
        <v>00631655aB</v>
      </c>
    </row>
    <row r="24" spans="1:14" ht="9.75">
      <c r="A24" s="244" t="s">
        <v>1722</v>
      </c>
      <c r="B24" s="276" t="str">
        <f>VLOOKUP(A24,Adr!A:B,2,FALSE)</f>
        <v>Slovenská asociácia boccie</v>
      </c>
      <c r="C24" s="277" t="s">
        <v>2421</v>
      </c>
      <c r="D24" s="278">
        <v>28301</v>
      </c>
      <c r="E24" s="287">
        <v>0</v>
      </c>
      <c r="F24" s="280" t="s">
        <v>378</v>
      </c>
      <c r="G24" s="289" t="s">
        <v>358</v>
      </c>
      <c r="H24" s="281" t="s">
        <v>2399</v>
      </c>
      <c r="I24" s="282" t="str">
        <f t="shared" si="0"/>
        <v>00631655a</v>
      </c>
      <c r="J24" s="283" t="str">
        <f t="shared" si="1"/>
        <v>00631655026 02</v>
      </c>
      <c r="K24" s="284" t="s">
        <v>2422</v>
      </c>
      <c r="L24" s="283" t="str">
        <f t="shared" si="2"/>
        <v>00631655026 02B</v>
      </c>
      <c r="M24" s="284" t="str">
        <f t="shared" si="3"/>
        <v>Slovenská asociácia boccieaBboule lyonnaise - bežné transfery</v>
      </c>
      <c r="N24" s="270" t="str">
        <f t="shared" si="4"/>
        <v>00631655aB</v>
      </c>
    </row>
    <row r="25" spans="1:14" ht="9.75">
      <c r="A25" s="244" t="s">
        <v>1722</v>
      </c>
      <c r="B25" s="276" t="str">
        <f>VLOOKUP(A25,Adr!A:B,2,FALSE)</f>
        <v>Slovenská asociácia boccie</v>
      </c>
      <c r="C25" s="277" t="s">
        <v>2423</v>
      </c>
      <c r="D25" s="278">
        <v>4000</v>
      </c>
      <c r="E25" s="287">
        <v>0</v>
      </c>
      <c r="F25" s="280" t="s">
        <v>378</v>
      </c>
      <c r="G25" s="289" t="s">
        <v>358</v>
      </c>
      <c r="H25" s="281" t="s">
        <v>2415</v>
      </c>
      <c r="I25" s="282" t="str">
        <f t="shared" si="0"/>
        <v>00631655a</v>
      </c>
      <c r="J25" s="283" t="str">
        <f t="shared" si="1"/>
        <v>00631655026 02</v>
      </c>
      <c r="K25" s="284" t="s">
        <v>2422</v>
      </c>
      <c r="L25" s="283" t="str">
        <f t="shared" si="2"/>
        <v>00631655026 02K</v>
      </c>
      <c r="M25" s="284" t="str">
        <f t="shared" si="3"/>
        <v>Slovenská asociácia boccieaKboule lyonnaise - kapitálové transfery</v>
      </c>
      <c r="N25" s="270" t="str">
        <f t="shared" si="4"/>
        <v>00631655aK</v>
      </c>
    </row>
    <row r="26" spans="1:14" ht="9.75">
      <c r="A26" s="286" t="s">
        <v>1722</v>
      </c>
      <c r="B26" s="276" t="str">
        <f>VLOOKUP(A26,Adr!A:B,2,FALSE)</f>
        <v>Slovenská asociácia boccie</v>
      </c>
      <c r="C26" s="277" t="s">
        <v>2424</v>
      </c>
      <c r="D26" s="278">
        <v>15000</v>
      </c>
      <c r="E26" s="287">
        <v>0</v>
      </c>
      <c r="F26" s="280" t="s">
        <v>384</v>
      </c>
      <c r="G26" s="289" t="s">
        <v>360</v>
      </c>
      <c r="H26" s="281" t="s">
        <v>2399</v>
      </c>
      <c r="I26" s="282" t="str">
        <f t="shared" si="0"/>
        <v>00631655d</v>
      </c>
      <c r="J26" s="283" t="str">
        <f t="shared" si="1"/>
        <v>00631655026 03</v>
      </c>
      <c r="K26" s="284"/>
      <c r="L26" s="283" t="str">
        <f t="shared" si="2"/>
        <v>00631655026 03B</v>
      </c>
      <c r="M26" s="284" t="str">
        <f t="shared" si="3"/>
        <v>Slovenská asociácia bocciedBStrehovská Magdaléna</v>
      </c>
      <c r="N26" s="270" t="str">
        <f t="shared" si="4"/>
        <v>00631655dB</v>
      </c>
    </row>
    <row r="27" spans="1:14" ht="9.75">
      <c r="A27" s="280" t="s">
        <v>1722</v>
      </c>
      <c r="B27" s="276" t="str">
        <f>VLOOKUP(A27,Adr!A:B,2,FALSE)</f>
        <v>Slovenská asociácia boccie</v>
      </c>
      <c r="C27" s="288" t="s">
        <v>2425</v>
      </c>
      <c r="D27" s="289">
        <v>343</v>
      </c>
      <c r="E27" s="287">
        <v>0</v>
      </c>
      <c r="F27" s="280" t="s">
        <v>388</v>
      </c>
      <c r="G27" s="289" t="s">
        <v>360</v>
      </c>
      <c r="H27" s="281" t="s">
        <v>2399</v>
      </c>
      <c r="I27" s="282" t="str">
        <f t="shared" si="0"/>
        <v>00631655f</v>
      </c>
      <c r="J27" s="283" t="str">
        <f t="shared" si="1"/>
        <v>00631655026 03</v>
      </c>
      <c r="K27" s="284"/>
      <c r="L27" s="283" t="str">
        <f t="shared" si="2"/>
        <v>00631655026 03B</v>
      </c>
      <c r="M27" s="284" t="str">
        <f t="shared" si="3"/>
        <v>Slovenská asociácia bocciefBodmena trénerovi Daniel Obročník</v>
      </c>
      <c r="N27" s="270" t="str">
        <f t="shared" si="4"/>
        <v>00631655fB</v>
      </c>
    </row>
    <row r="28" spans="1:14" ht="9.75">
      <c r="A28" s="244" t="s">
        <v>1732</v>
      </c>
      <c r="B28" s="276" t="str">
        <f>VLOOKUP(A28,Adr!A:B,2,FALSE)</f>
        <v>Slovenská asociácia čínskeho wushu</v>
      </c>
      <c r="C28" s="277" t="s">
        <v>2426</v>
      </c>
      <c r="D28" s="278">
        <v>32301</v>
      </c>
      <c r="E28" s="287">
        <v>0</v>
      </c>
      <c r="F28" s="280" t="s">
        <v>378</v>
      </c>
      <c r="G28" s="289" t="s">
        <v>358</v>
      </c>
      <c r="H28" s="281" t="s">
        <v>2399</v>
      </c>
      <c r="I28" s="282" t="str">
        <f t="shared" si="0"/>
        <v>42019541a</v>
      </c>
      <c r="J28" s="283" t="str">
        <f t="shared" si="1"/>
        <v>42019541026 02</v>
      </c>
      <c r="K28" s="284" t="s">
        <v>2427</v>
      </c>
      <c r="L28" s="283" t="str">
        <f t="shared" si="2"/>
        <v>42019541026 02B</v>
      </c>
      <c r="M28" s="284" t="str">
        <f t="shared" si="3"/>
        <v>Slovenská asociácia čínskeho wushuaBwushu - bežné transfery</v>
      </c>
      <c r="N28" s="270" t="str">
        <f t="shared" si="4"/>
        <v>42019541aB</v>
      </c>
    </row>
    <row r="29" spans="1:14" ht="20.25">
      <c r="A29" s="244" t="s">
        <v>1739</v>
      </c>
      <c r="B29" s="276" t="str">
        <f>VLOOKUP(A29,Adr!A:B,2,FALSE)</f>
        <v>Slovenská Asociácia Dynamickej Streľby</v>
      </c>
      <c r="C29" s="277" t="s">
        <v>391</v>
      </c>
      <c r="D29" s="278">
        <v>27600</v>
      </c>
      <c r="E29" s="287">
        <v>0</v>
      </c>
      <c r="F29" s="280" t="s">
        <v>390</v>
      </c>
      <c r="G29" s="289" t="s">
        <v>360</v>
      </c>
      <c r="H29" s="281" t="s">
        <v>2399</v>
      </c>
      <c r="I29" s="282" t="str">
        <f t="shared" si="0"/>
        <v>30810108g</v>
      </c>
      <c r="J29" s="283" t="str">
        <f t="shared" si="1"/>
        <v>30810108026 03</v>
      </c>
      <c r="K29" s="284"/>
      <c r="L29" s="283" t="str">
        <f t="shared" si="2"/>
        <v>30810108026 03B</v>
      </c>
      <c r="M29" s="284" t="str">
        <f t="shared" si="3"/>
        <v>Slovenská Asociácia Dynamickej StreľbygBrozvoj športov, ktoré nie sú uznanými podľa zákona č. 440/2015 Z. z.</v>
      </c>
      <c r="N29" s="270" t="str">
        <f t="shared" si="4"/>
        <v>30810108gB</v>
      </c>
    </row>
    <row r="30" spans="1:14" ht="9.75">
      <c r="A30" s="244" t="s">
        <v>1745</v>
      </c>
      <c r="B30" s="276" t="str">
        <f>VLOOKUP(A30,Adr!A:B,2,FALSE)</f>
        <v>Slovenská asociácia fitnes, kulturistiky a silového trojboja</v>
      </c>
      <c r="C30" s="277" t="s">
        <v>2428</v>
      </c>
      <c r="D30" s="278">
        <v>746345</v>
      </c>
      <c r="E30" s="287">
        <v>0</v>
      </c>
      <c r="F30" s="280" t="s">
        <v>378</v>
      </c>
      <c r="G30" s="281" t="s">
        <v>358</v>
      </c>
      <c r="H30" s="281" t="s">
        <v>2399</v>
      </c>
      <c r="I30" s="282" t="str">
        <f t="shared" si="0"/>
        <v>30842069a</v>
      </c>
      <c r="J30" s="283" t="str">
        <f t="shared" si="1"/>
        <v>30842069026 02</v>
      </c>
      <c r="K30" s="284" t="s">
        <v>2429</v>
      </c>
      <c r="L30" s="283" t="str">
        <f t="shared" si="2"/>
        <v>30842069026 02B</v>
      </c>
      <c r="M30" s="284" t="str">
        <f t="shared" si="3"/>
        <v>Slovenská asociácia fitnes, kulturistiky a silového trojbojaaBfitnes a kulturistika - bežné transfery</v>
      </c>
      <c r="N30" s="270" t="str">
        <f t="shared" si="4"/>
        <v>30842069aB</v>
      </c>
    </row>
    <row r="31" spans="1:14" ht="9.75">
      <c r="A31" s="244" t="s">
        <v>1745</v>
      </c>
      <c r="B31" s="276" t="str">
        <f>VLOOKUP(A31,Adr!A:B,2,FALSE)</f>
        <v>Slovenská asociácia fitnes, kulturistiky a silového trojboja</v>
      </c>
      <c r="C31" s="277" t="s">
        <v>2430</v>
      </c>
      <c r="D31" s="278">
        <v>49811</v>
      </c>
      <c r="E31" s="279">
        <v>0</v>
      </c>
      <c r="F31" s="280" t="s">
        <v>378</v>
      </c>
      <c r="G31" s="289" t="s">
        <v>358</v>
      </c>
      <c r="H31" s="281" t="s">
        <v>2399</v>
      </c>
      <c r="I31" s="282" t="str">
        <f t="shared" si="0"/>
        <v>30842069a</v>
      </c>
      <c r="J31" s="283" t="str">
        <f t="shared" si="1"/>
        <v>30842069026 02</v>
      </c>
      <c r="K31" s="284" t="s">
        <v>2431</v>
      </c>
      <c r="L31" s="283" t="str">
        <f t="shared" si="2"/>
        <v>30842069026 02B</v>
      </c>
      <c r="M31" s="284" t="str">
        <f t="shared" si="3"/>
        <v>Slovenská asociácia fitnes, kulturistiky a silového trojbojaaBsilový trojboj - bežné transfery</v>
      </c>
      <c r="N31" s="270" t="str">
        <f t="shared" si="4"/>
        <v>30842069aB</v>
      </c>
    </row>
    <row r="32" spans="1:14" ht="9.75">
      <c r="A32" s="244" t="s">
        <v>1745</v>
      </c>
      <c r="B32" s="276" t="str">
        <f>VLOOKUP(A32,Adr!A:B,2,FALSE)</f>
        <v>Slovenská asociácia fitnes, kulturistiky a silového trojboja</v>
      </c>
      <c r="C32" s="288" t="s">
        <v>2432</v>
      </c>
      <c r="D32" s="289">
        <v>20000</v>
      </c>
      <c r="E32" s="279">
        <v>0</v>
      </c>
      <c r="F32" s="280" t="s">
        <v>384</v>
      </c>
      <c r="G32" s="289" t="s">
        <v>360</v>
      </c>
      <c r="H32" s="281" t="s">
        <v>2399</v>
      </c>
      <c r="I32" s="282" t="str">
        <f t="shared" si="0"/>
        <v>30842069d</v>
      </c>
      <c r="J32" s="283" t="str">
        <f t="shared" si="1"/>
        <v>30842069026 03</v>
      </c>
      <c r="K32" s="284"/>
      <c r="L32" s="283" t="str">
        <f t="shared" si="2"/>
        <v>30842069026 03B</v>
      </c>
      <c r="M32" s="284" t="str">
        <f t="shared" si="3"/>
        <v>Slovenská asociácia fitnes, kulturistiky a silového trojbojadBHolota Vladimír</v>
      </c>
      <c r="N32" s="270" t="str">
        <f t="shared" si="4"/>
        <v>30842069dB</v>
      </c>
    </row>
    <row r="33" spans="1:14" ht="9.75">
      <c r="A33" s="291" t="s">
        <v>1745</v>
      </c>
      <c r="B33" s="276" t="str">
        <f>VLOOKUP(A33,Adr!A:B,2,FALSE)</f>
        <v>Slovenská asociácia fitnes, kulturistiky a silového trojboja</v>
      </c>
      <c r="C33" s="277" t="s">
        <v>2433</v>
      </c>
      <c r="D33" s="278">
        <v>15000</v>
      </c>
      <c r="E33" s="279">
        <v>0</v>
      </c>
      <c r="F33" s="280" t="s">
        <v>384</v>
      </c>
      <c r="G33" s="281" t="s">
        <v>360</v>
      </c>
      <c r="H33" s="281" t="s">
        <v>2399</v>
      </c>
      <c r="I33" s="282" t="str">
        <f t="shared" si="0"/>
        <v>30842069d</v>
      </c>
      <c r="J33" s="283" t="str">
        <f t="shared" si="1"/>
        <v>30842069026 03</v>
      </c>
      <c r="K33" s="284"/>
      <c r="L33" s="283" t="str">
        <f t="shared" si="2"/>
        <v>30842069026 03B</v>
      </c>
      <c r="M33" s="284" t="str">
        <f t="shared" si="3"/>
        <v>Slovenská asociácia fitnes, kulturistiky a silového trojbojadBHorná Ivana</v>
      </c>
      <c r="N33" s="270" t="str">
        <f t="shared" si="4"/>
        <v>30842069dB</v>
      </c>
    </row>
    <row r="34" spans="1:14" ht="9.75">
      <c r="A34" s="244" t="s">
        <v>1745</v>
      </c>
      <c r="B34" s="276" t="str">
        <f>VLOOKUP(A34,Adr!A:B,2,FALSE)</f>
        <v>Slovenská asociácia fitnes, kulturistiky a silového trojboja</v>
      </c>
      <c r="C34" s="277" t="s">
        <v>2434</v>
      </c>
      <c r="D34" s="278">
        <v>5000</v>
      </c>
      <c r="E34" s="279">
        <v>0</v>
      </c>
      <c r="F34" s="280" t="s">
        <v>384</v>
      </c>
      <c r="G34" s="285" t="s">
        <v>360</v>
      </c>
      <c r="H34" s="281" t="s">
        <v>2399</v>
      </c>
      <c r="I34" s="282" t="str">
        <f t="shared" si="0"/>
        <v>30842069d</v>
      </c>
      <c r="J34" s="283" t="str">
        <f t="shared" si="1"/>
        <v>30842069026 03</v>
      </c>
      <c r="K34" s="284"/>
      <c r="L34" s="283" t="str">
        <f t="shared" si="2"/>
        <v>30842069026 03B</v>
      </c>
      <c r="M34" s="284" t="str">
        <f t="shared" si="3"/>
        <v>Slovenská asociácia fitnes, kulturistiky a silového trojbojadBJuricová Kristína</v>
      </c>
      <c r="N34" s="270" t="str">
        <f t="shared" si="4"/>
        <v>30842069dB</v>
      </c>
    </row>
    <row r="35" spans="1:14" ht="9.75">
      <c r="A35" s="244" t="s">
        <v>1745</v>
      </c>
      <c r="B35" s="276" t="str">
        <f>VLOOKUP(A35,Adr!A:B,2,FALSE)</f>
        <v>Slovenská asociácia fitnes, kulturistiky a silového trojboja</v>
      </c>
      <c r="C35" s="277" t="s">
        <v>2435</v>
      </c>
      <c r="D35" s="278">
        <v>5000</v>
      </c>
      <c r="E35" s="279">
        <v>0</v>
      </c>
      <c r="F35" s="280" t="s">
        <v>384</v>
      </c>
      <c r="G35" s="285" t="s">
        <v>360</v>
      </c>
      <c r="H35" s="281" t="s">
        <v>2399</v>
      </c>
      <c r="I35" s="282" t="str">
        <f t="shared" si="0"/>
        <v>30842069d</v>
      </c>
      <c r="J35" s="283" t="str">
        <f t="shared" si="1"/>
        <v>30842069026 03</v>
      </c>
      <c r="K35" s="284"/>
      <c r="L35" s="283" t="str">
        <f t="shared" si="2"/>
        <v>30842069026 03B</v>
      </c>
      <c r="M35" s="284" t="str">
        <f t="shared" si="3"/>
        <v>Slovenská asociácia fitnes, kulturistiky a silového trojbojadBLáskavá Bianka</v>
      </c>
      <c r="N35" s="270" t="str">
        <f t="shared" si="4"/>
        <v>30842069dB</v>
      </c>
    </row>
    <row r="36" spans="1:14" ht="9.75">
      <c r="A36" s="286" t="s">
        <v>1745</v>
      </c>
      <c r="B36" s="276" t="str">
        <f>VLOOKUP(A36,Adr!A:B,2,FALSE)</f>
        <v>Slovenská asociácia fitnes, kulturistiky a silového trojboja</v>
      </c>
      <c r="C36" s="277" t="s">
        <v>2436</v>
      </c>
      <c r="D36" s="278">
        <v>5000</v>
      </c>
      <c r="E36" s="279">
        <v>0</v>
      </c>
      <c r="F36" s="280" t="s">
        <v>384</v>
      </c>
      <c r="G36" s="289" t="s">
        <v>360</v>
      </c>
      <c r="H36" s="281" t="s">
        <v>2399</v>
      </c>
      <c r="I36" s="282" t="str">
        <f t="shared" si="0"/>
        <v>30842069d</v>
      </c>
      <c r="J36" s="283" t="str">
        <f t="shared" si="1"/>
        <v>30842069026 03</v>
      </c>
      <c r="K36" s="284"/>
      <c r="L36" s="283" t="str">
        <f t="shared" si="2"/>
        <v>30842069026 03B</v>
      </c>
      <c r="M36" s="284" t="str">
        <f t="shared" si="3"/>
        <v>Slovenská asociácia fitnes, kulturistiky a silového trojbojadBNovodomská Nelli</v>
      </c>
      <c r="N36" s="270" t="str">
        <f t="shared" si="4"/>
        <v>30842069dB</v>
      </c>
    </row>
    <row r="37" spans="1:14" ht="9.75">
      <c r="A37" s="244" t="s">
        <v>1745</v>
      </c>
      <c r="B37" s="276" t="str">
        <f>VLOOKUP(A37,Adr!A:B,2,FALSE)</f>
        <v>Slovenská asociácia fitnes, kulturistiky a silového trojboja</v>
      </c>
      <c r="C37" s="277" t="s">
        <v>2437</v>
      </c>
      <c r="D37" s="278">
        <v>5000</v>
      </c>
      <c r="E37" s="279">
        <v>0</v>
      </c>
      <c r="F37" s="280" t="s">
        <v>384</v>
      </c>
      <c r="G37" s="285" t="s">
        <v>360</v>
      </c>
      <c r="H37" s="281" t="s">
        <v>2399</v>
      </c>
      <c r="I37" s="282" t="str">
        <f t="shared" si="0"/>
        <v>30842069d</v>
      </c>
      <c r="J37" s="283" t="str">
        <f t="shared" si="1"/>
        <v>30842069026 03</v>
      </c>
      <c r="K37" s="284"/>
      <c r="L37" s="283" t="str">
        <f t="shared" si="2"/>
        <v>30842069026 03B</v>
      </c>
      <c r="M37" s="284" t="str">
        <f t="shared" si="3"/>
        <v>Slovenská asociácia fitnes, kulturistiky a silového trojbojadBOndrušková Tatiana</v>
      </c>
      <c r="N37" s="270" t="str">
        <f t="shared" si="4"/>
        <v>30842069dB</v>
      </c>
    </row>
    <row r="38" spans="1:14" ht="9.75">
      <c r="A38" s="244" t="s">
        <v>1745</v>
      </c>
      <c r="B38" s="276" t="str">
        <f>VLOOKUP(A38,Adr!A:B,2,FALSE)</f>
        <v>Slovenská asociácia fitnes, kulturistiky a silového trojboja</v>
      </c>
      <c r="C38" s="277" t="s">
        <v>2438</v>
      </c>
      <c r="D38" s="278">
        <v>15000</v>
      </c>
      <c r="E38" s="279">
        <v>0</v>
      </c>
      <c r="F38" s="280" t="s">
        <v>384</v>
      </c>
      <c r="G38" s="285" t="s">
        <v>360</v>
      </c>
      <c r="H38" s="281" t="s">
        <v>2399</v>
      </c>
      <c r="I38" s="282" t="str">
        <f t="shared" si="0"/>
        <v>30842069d</v>
      </c>
      <c r="J38" s="283" t="str">
        <f t="shared" si="1"/>
        <v>30842069026 03</v>
      </c>
      <c r="K38" s="284"/>
      <c r="L38" s="283" t="str">
        <f t="shared" si="2"/>
        <v>30842069026 03B</v>
      </c>
      <c r="M38" s="284" t="str">
        <f t="shared" si="3"/>
        <v>Slovenská asociácia fitnes, kulturistiky a silového trojbojadBSagan Martin</v>
      </c>
      <c r="N38" s="270" t="str">
        <f t="shared" si="4"/>
        <v>30842069dB</v>
      </c>
    </row>
    <row r="39" spans="1:14" ht="9.75">
      <c r="A39" s="244" t="s">
        <v>1745</v>
      </c>
      <c r="B39" s="276" t="str">
        <f>VLOOKUP(A39,Adr!A:B,2,FALSE)</f>
        <v>Slovenská asociácia fitnes, kulturistiky a silového trojboja</v>
      </c>
      <c r="C39" s="277" t="s">
        <v>2439</v>
      </c>
      <c r="D39" s="278">
        <v>15000</v>
      </c>
      <c r="E39" s="279">
        <v>0</v>
      </c>
      <c r="F39" s="280" t="s">
        <v>384</v>
      </c>
      <c r="G39" s="285" t="s">
        <v>360</v>
      </c>
      <c r="H39" s="281" t="s">
        <v>2399</v>
      </c>
      <c r="I39" s="282" t="str">
        <f t="shared" si="0"/>
        <v>30842069d</v>
      </c>
      <c r="J39" s="283" t="str">
        <f t="shared" si="1"/>
        <v>30842069026 03</v>
      </c>
      <c r="K39" s="284"/>
      <c r="L39" s="283" t="str">
        <f t="shared" si="2"/>
        <v>30842069026 03B</v>
      </c>
      <c r="M39" s="284" t="str">
        <f t="shared" si="3"/>
        <v>Slovenská asociácia fitnes, kulturistiky a silového trojbojadBSoták Ján</v>
      </c>
      <c r="N39" s="270" t="str">
        <f t="shared" si="4"/>
        <v>30842069dB</v>
      </c>
    </row>
    <row r="40" spans="1:14" ht="9.75">
      <c r="A40" s="286" t="s">
        <v>1745</v>
      </c>
      <c r="B40" s="276" t="str">
        <f>VLOOKUP(A40,Adr!A:B,2,FALSE)</f>
        <v>Slovenská asociácia fitnes, kulturistiky a silového trojboja</v>
      </c>
      <c r="C40" s="277" t="s">
        <v>2440</v>
      </c>
      <c r="D40" s="278">
        <v>20000</v>
      </c>
      <c r="E40" s="287">
        <v>0</v>
      </c>
      <c r="F40" s="280" t="s">
        <v>384</v>
      </c>
      <c r="G40" s="281" t="s">
        <v>360</v>
      </c>
      <c r="H40" s="281" t="s">
        <v>2399</v>
      </c>
      <c r="I40" s="282" t="str">
        <f t="shared" si="0"/>
        <v>30842069d</v>
      </c>
      <c r="J40" s="283" t="str">
        <f t="shared" si="1"/>
        <v>30842069026 03</v>
      </c>
      <c r="K40" s="284"/>
      <c r="L40" s="283" t="str">
        <f t="shared" si="2"/>
        <v>30842069026 03B</v>
      </c>
      <c r="M40" s="284" t="str">
        <f t="shared" si="3"/>
        <v>Slovenská asociácia fitnes, kulturistiky a silového trojbojadBTatarka Peter</v>
      </c>
      <c r="N40" s="270" t="str">
        <f t="shared" si="4"/>
        <v>30842069dB</v>
      </c>
    </row>
    <row r="41" spans="1:14" ht="9.75">
      <c r="A41" s="286" t="s">
        <v>1745</v>
      </c>
      <c r="B41" s="276" t="str">
        <f>VLOOKUP(A41,Adr!A:B,2,FALSE)</f>
        <v>Slovenská asociácia fitnes, kulturistiky a silového trojboja</v>
      </c>
      <c r="C41" s="277" t="s">
        <v>2441</v>
      </c>
      <c r="D41" s="278">
        <v>5000</v>
      </c>
      <c r="E41" s="287">
        <v>0</v>
      </c>
      <c r="F41" s="280" t="s">
        <v>384</v>
      </c>
      <c r="G41" s="289" t="s">
        <v>360</v>
      </c>
      <c r="H41" s="281" t="s">
        <v>2399</v>
      </c>
      <c r="I41" s="282" t="str">
        <f t="shared" si="0"/>
        <v>30842069d</v>
      </c>
      <c r="J41" s="283" t="str">
        <f t="shared" si="1"/>
        <v>30842069026 03</v>
      </c>
      <c r="K41" s="284"/>
      <c r="L41" s="283" t="str">
        <f t="shared" si="2"/>
        <v>30842069026 03B</v>
      </c>
      <c r="M41" s="284" t="str">
        <f t="shared" si="3"/>
        <v>Slovenská asociácia fitnes, kulturistiky a silového trojbojadBTichá Aneta</v>
      </c>
      <c r="N41" s="270" t="str">
        <f t="shared" si="4"/>
        <v>30842069dB</v>
      </c>
    </row>
    <row r="42" spans="1:14" ht="9.75">
      <c r="A42" s="280" t="s">
        <v>1745</v>
      </c>
      <c r="B42" s="276" t="str">
        <f>VLOOKUP(A42,Adr!A:B,2,FALSE)</f>
        <v>Slovenská asociácia fitnes, kulturistiky a silového trojboja</v>
      </c>
      <c r="C42" s="277" t="s">
        <v>2442</v>
      </c>
      <c r="D42" s="278">
        <v>1705</v>
      </c>
      <c r="E42" s="279">
        <v>0</v>
      </c>
      <c r="F42" s="280" t="s">
        <v>388</v>
      </c>
      <c r="G42" s="289" t="s">
        <v>360</v>
      </c>
      <c r="H42" s="281" t="s">
        <v>2399</v>
      </c>
      <c r="I42" s="282" t="str">
        <f t="shared" si="0"/>
        <v>30842069f</v>
      </c>
      <c r="J42" s="283" t="str">
        <f t="shared" si="1"/>
        <v>30842069026 03</v>
      </c>
      <c r="K42" s="284"/>
      <c r="L42" s="283" t="str">
        <f t="shared" si="2"/>
        <v>30842069026 03B</v>
      </c>
      <c r="M42" s="284" t="str">
        <f t="shared" si="3"/>
        <v>Slovenská asociácia fitnes, kulturistiky a silového trojbojafBodmena trénerke Michaela Končeková</v>
      </c>
      <c r="N42" s="270" t="str">
        <f t="shared" si="4"/>
        <v>30842069fB</v>
      </c>
    </row>
    <row r="43" spans="1:14" ht="9.75">
      <c r="A43" s="244" t="s">
        <v>1752</v>
      </c>
      <c r="B43" s="276" t="str">
        <f>VLOOKUP(A43,Adr!A:B,2,FALSE)</f>
        <v>Slovenská asociácia Frisbee</v>
      </c>
      <c r="C43" s="288" t="s">
        <v>2443</v>
      </c>
      <c r="D43" s="289">
        <v>77714</v>
      </c>
      <c r="E43" s="279">
        <v>0</v>
      </c>
      <c r="F43" s="280" t="s">
        <v>378</v>
      </c>
      <c r="G43" s="289" t="s">
        <v>358</v>
      </c>
      <c r="H43" s="281" t="s">
        <v>2399</v>
      </c>
      <c r="I43" s="282" t="str">
        <f t="shared" si="0"/>
        <v>31749852a</v>
      </c>
      <c r="J43" s="283" t="str">
        <f t="shared" si="1"/>
        <v>31749852026 02</v>
      </c>
      <c r="K43" s="284" t="s">
        <v>2444</v>
      </c>
      <c r="L43" s="283" t="str">
        <f t="shared" si="2"/>
        <v>31749852026 02B</v>
      </c>
      <c r="M43" s="284" t="str">
        <f t="shared" si="3"/>
        <v>Slovenská asociácia FrisbeeaBšporty s lietajúcim diskom - bežné transfery</v>
      </c>
      <c r="N43" s="270" t="str">
        <f t="shared" si="4"/>
        <v>31749852aB</v>
      </c>
    </row>
    <row r="44" spans="1:14" ht="9.75">
      <c r="A44" s="286" t="s">
        <v>1752</v>
      </c>
      <c r="B44" s="276" t="str">
        <f>VLOOKUP(A44,Adr!A:B,2,FALSE)</f>
        <v>Slovenská asociácia Frisbee</v>
      </c>
      <c r="C44" s="277" t="s">
        <v>2445</v>
      </c>
      <c r="D44" s="278">
        <v>15000</v>
      </c>
      <c r="E44" s="287">
        <v>0</v>
      </c>
      <c r="F44" s="280" t="s">
        <v>384</v>
      </c>
      <c r="G44" s="289" t="s">
        <v>360</v>
      </c>
      <c r="H44" s="281" t="s">
        <v>2399</v>
      </c>
      <c r="I44" s="282" t="str">
        <f t="shared" si="0"/>
        <v>31749852d</v>
      </c>
      <c r="J44" s="283" t="str">
        <f t="shared" si="1"/>
        <v>31749852026 03</v>
      </c>
      <c r="K44" s="284"/>
      <c r="L44" s="283" t="str">
        <f t="shared" si="2"/>
        <v>31749852026 03B</v>
      </c>
      <c r="M44" s="284" t="str">
        <f t="shared" si="3"/>
        <v>Slovenská asociácia FrisbeedBBoďová Katarína</v>
      </c>
      <c r="N44" s="270" t="str">
        <f t="shared" si="4"/>
        <v>31749852dB</v>
      </c>
    </row>
    <row r="45" spans="1:14" ht="9.75">
      <c r="A45" s="280" t="s">
        <v>1760</v>
      </c>
      <c r="B45" s="276" t="str">
        <f>VLOOKUP(A45,Adr!A:B,2,FALSE)</f>
        <v>Slovenská asociácia go</v>
      </c>
      <c r="C45" s="277" t="s">
        <v>2446</v>
      </c>
      <c r="D45" s="278">
        <v>32301</v>
      </c>
      <c r="E45" s="279">
        <v>0</v>
      </c>
      <c r="F45" s="280" t="s">
        <v>378</v>
      </c>
      <c r="G45" s="289" t="s">
        <v>358</v>
      </c>
      <c r="H45" s="281" t="s">
        <v>2399</v>
      </c>
      <c r="I45" s="282" t="str">
        <f t="shared" si="0"/>
        <v>30844711a</v>
      </c>
      <c r="J45" s="283" t="str">
        <f t="shared" si="1"/>
        <v>30844711026 02</v>
      </c>
      <c r="K45" s="284" t="s">
        <v>2447</v>
      </c>
      <c r="L45" s="283" t="str">
        <f t="shared" si="2"/>
        <v>30844711026 02B</v>
      </c>
      <c r="M45" s="284" t="str">
        <f t="shared" si="3"/>
        <v>Slovenská asociácia goaBgo - bežné transfery</v>
      </c>
      <c r="N45" s="270" t="str">
        <f t="shared" si="4"/>
        <v>30844711aB</v>
      </c>
    </row>
    <row r="46" spans="1:14" ht="9.75">
      <c r="A46" s="280" t="s">
        <v>1766</v>
      </c>
      <c r="B46" s="276" t="str">
        <f>VLOOKUP(A46,Adr!A:B,2,FALSE)</f>
        <v>Slovenská asociácia korfbalu</v>
      </c>
      <c r="C46" s="277" t="s">
        <v>2448</v>
      </c>
      <c r="D46" s="278">
        <v>49088</v>
      </c>
      <c r="E46" s="279">
        <v>0</v>
      </c>
      <c r="F46" s="280" t="s">
        <v>378</v>
      </c>
      <c r="G46" s="289" t="s">
        <v>358</v>
      </c>
      <c r="H46" s="281" t="s">
        <v>2399</v>
      </c>
      <c r="I46" s="282" t="str">
        <f t="shared" si="0"/>
        <v>31940668a</v>
      </c>
      <c r="J46" s="283" t="str">
        <f t="shared" si="1"/>
        <v>31940668026 02</v>
      </c>
      <c r="K46" s="284" t="s">
        <v>2449</v>
      </c>
      <c r="L46" s="283" t="str">
        <f t="shared" si="2"/>
        <v>31940668026 02B</v>
      </c>
      <c r="M46" s="284" t="str">
        <f t="shared" si="3"/>
        <v>Slovenská asociácia korfbaluaBkorfbal - bežné transfery</v>
      </c>
      <c r="N46" s="270" t="str">
        <f t="shared" si="4"/>
        <v>31940668aB</v>
      </c>
    </row>
    <row r="47" spans="1:14" ht="9.75">
      <c r="A47" s="280" t="s">
        <v>1774</v>
      </c>
      <c r="B47" s="276" t="str">
        <f>VLOOKUP(A47,Adr!A:B,2,FALSE)</f>
        <v>Slovenská asociácia motoristického športu</v>
      </c>
      <c r="C47" s="288" t="s">
        <v>2450</v>
      </c>
      <c r="D47" s="289">
        <v>396524</v>
      </c>
      <c r="E47" s="279">
        <v>0</v>
      </c>
      <c r="F47" s="280" t="s">
        <v>378</v>
      </c>
      <c r="G47" s="281" t="s">
        <v>358</v>
      </c>
      <c r="H47" s="281" t="s">
        <v>2399</v>
      </c>
      <c r="I47" s="282" t="str">
        <f t="shared" si="0"/>
        <v>31824021a</v>
      </c>
      <c r="J47" s="283" t="str">
        <f t="shared" si="1"/>
        <v>31824021026 02</v>
      </c>
      <c r="K47" s="284" t="s">
        <v>2451</v>
      </c>
      <c r="L47" s="283" t="str">
        <f t="shared" si="2"/>
        <v>31824021026 02B</v>
      </c>
      <c r="M47" s="284" t="str">
        <f t="shared" si="3"/>
        <v>Slovenská asociácia motoristického športuaBautomobilový šport - bežné transfery</v>
      </c>
      <c r="N47" s="270" t="str">
        <f t="shared" si="4"/>
        <v>31824021aB</v>
      </c>
    </row>
    <row r="48" spans="1:14" ht="9.75">
      <c r="A48" s="280" t="s">
        <v>1774</v>
      </c>
      <c r="B48" s="276" t="str">
        <f>VLOOKUP(A48,Adr!A:B,2,FALSE)</f>
        <v>Slovenská asociácia motoristického športu</v>
      </c>
      <c r="C48" s="288" t="s">
        <v>2452</v>
      </c>
      <c r="D48" s="290">
        <v>10000</v>
      </c>
      <c r="E48" s="279">
        <v>0</v>
      </c>
      <c r="F48" s="280" t="s">
        <v>378</v>
      </c>
      <c r="G48" s="289" t="s">
        <v>358</v>
      </c>
      <c r="H48" s="281" t="s">
        <v>2415</v>
      </c>
      <c r="I48" s="282" t="str">
        <f t="shared" si="0"/>
        <v>31824021a</v>
      </c>
      <c r="J48" s="283" t="str">
        <f t="shared" si="1"/>
        <v>31824021026 02</v>
      </c>
      <c r="K48" s="284" t="s">
        <v>2451</v>
      </c>
      <c r="L48" s="283" t="str">
        <f t="shared" si="2"/>
        <v>31824021026 02K</v>
      </c>
      <c r="M48" s="284" t="str">
        <f t="shared" si="3"/>
        <v>Slovenská asociácia motoristického športuaKautomobilový šport - kapitálové transfery</v>
      </c>
      <c r="N48" s="270" t="str">
        <f t="shared" si="4"/>
        <v>31824021aK</v>
      </c>
    </row>
    <row r="49" spans="1:14" ht="9.75">
      <c r="A49" s="286" t="s">
        <v>1791</v>
      </c>
      <c r="B49" s="276" t="str">
        <f>VLOOKUP(A49,Adr!A:B,2,FALSE)</f>
        <v>Slovenská asociácia pretláčania rukou</v>
      </c>
      <c r="C49" s="277" t="s">
        <v>2453</v>
      </c>
      <c r="D49" s="278">
        <v>32301</v>
      </c>
      <c r="E49" s="287">
        <v>0</v>
      </c>
      <c r="F49" s="280" t="s">
        <v>378</v>
      </c>
      <c r="G49" s="281" t="s">
        <v>358</v>
      </c>
      <c r="H49" s="281" t="s">
        <v>2399</v>
      </c>
      <c r="I49" s="282" t="str">
        <f t="shared" si="0"/>
        <v>30811686a</v>
      </c>
      <c r="J49" s="283" t="str">
        <f t="shared" si="1"/>
        <v>30811686026 02</v>
      </c>
      <c r="K49" s="284" t="s">
        <v>2454</v>
      </c>
      <c r="L49" s="283" t="str">
        <f t="shared" si="2"/>
        <v>30811686026 02B</v>
      </c>
      <c r="M49" s="284" t="str">
        <f t="shared" si="3"/>
        <v>Slovenská asociácia pretláčania rukouaBpretláčanie rukou - bežné transfery</v>
      </c>
      <c r="N49" s="270" t="str">
        <f t="shared" si="4"/>
        <v>30811686aB</v>
      </c>
    </row>
    <row r="50" spans="1:14" ht="9.75">
      <c r="A50" s="280" t="s">
        <v>1800</v>
      </c>
      <c r="B50" s="276" t="str">
        <f>VLOOKUP(A50,Adr!A:B,2,FALSE)</f>
        <v>Slovenská asociácia taekwondo WT</v>
      </c>
      <c r="C50" s="288" t="s">
        <v>2455</v>
      </c>
      <c r="D50" s="289">
        <v>95634</v>
      </c>
      <c r="E50" s="279">
        <v>0</v>
      </c>
      <c r="F50" s="286" t="s">
        <v>378</v>
      </c>
      <c r="G50" s="285" t="s">
        <v>358</v>
      </c>
      <c r="H50" s="281" t="s">
        <v>2399</v>
      </c>
      <c r="I50" s="282" t="str">
        <f t="shared" si="0"/>
        <v>30814910a</v>
      </c>
      <c r="J50" s="283" t="str">
        <f t="shared" si="1"/>
        <v>30814910026 02</v>
      </c>
      <c r="K50" s="284" t="s">
        <v>2456</v>
      </c>
      <c r="L50" s="283" t="str">
        <f t="shared" si="2"/>
        <v>30814910026 02B</v>
      </c>
      <c r="M50" s="284" t="str">
        <f t="shared" si="3"/>
        <v>Slovenská asociácia taekwondo WTaBtaekwondo - bežné transfery</v>
      </c>
      <c r="N50" s="270" t="str">
        <f t="shared" si="4"/>
        <v>30814910aB</v>
      </c>
    </row>
    <row r="51" spans="1:14" ht="20.25">
      <c r="A51" s="244" t="s">
        <v>1800</v>
      </c>
      <c r="B51" s="276" t="str">
        <f>VLOOKUP(A51,Adr!A:B,2,FALSE)</f>
        <v>Slovenská asociácia taekwondo WT</v>
      </c>
      <c r="C51" s="277" t="s">
        <v>2457</v>
      </c>
      <c r="D51" s="278">
        <v>9805</v>
      </c>
      <c r="E51" s="287">
        <v>0</v>
      </c>
      <c r="F51" s="280" t="s">
        <v>382</v>
      </c>
      <c r="G51" s="281" t="s">
        <v>360</v>
      </c>
      <c r="H51" s="281" t="s">
        <v>2399</v>
      </c>
      <c r="I51" s="282" t="str">
        <f t="shared" si="0"/>
        <v>30814910c</v>
      </c>
      <c r="J51" s="283" t="str">
        <f t="shared" si="1"/>
        <v>30814910026 03</v>
      </c>
      <c r="K51" s="284"/>
      <c r="L51" s="283" t="str">
        <f t="shared" si="2"/>
        <v>30814910026 03B</v>
      </c>
      <c r="M51" s="284" t="str">
        <f t="shared" si="3"/>
        <v>Slovenská asociácia taekwondo WTcBzabezpečenie a rozvoj zdravotne postihnutých športovcov (SPV)</v>
      </c>
      <c r="N51" s="270" t="str">
        <f t="shared" si="4"/>
        <v>30814910cB</v>
      </c>
    </row>
    <row r="52" spans="1:14" ht="9.75">
      <c r="A52" s="286" t="s">
        <v>1800</v>
      </c>
      <c r="B52" s="276" t="str">
        <f>VLOOKUP(A52,Adr!A:B,2,FALSE)</f>
        <v>Slovenská asociácia taekwondo WT</v>
      </c>
      <c r="C52" s="277" t="s">
        <v>2458</v>
      </c>
      <c r="D52" s="278">
        <v>10000</v>
      </c>
      <c r="E52" s="287">
        <v>0</v>
      </c>
      <c r="F52" s="280" t="s">
        <v>384</v>
      </c>
      <c r="G52" s="289" t="s">
        <v>360</v>
      </c>
      <c r="H52" s="281" t="s">
        <v>2399</v>
      </c>
      <c r="I52" s="282" t="str">
        <f t="shared" si="0"/>
        <v>30814910d</v>
      </c>
      <c r="J52" s="283" t="str">
        <f t="shared" si="1"/>
        <v>30814910026 03</v>
      </c>
      <c r="K52" s="284"/>
      <c r="L52" s="283" t="str">
        <f t="shared" si="2"/>
        <v>30814910026 03B</v>
      </c>
      <c r="M52" s="284" t="str">
        <f t="shared" si="3"/>
        <v>Slovenská asociácia taekwondo WTdBBriškárová Gabriela</v>
      </c>
      <c r="N52" s="270" t="str">
        <f t="shared" si="4"/>
        <v>30814910dB</v>
      </c>
    </row>
    <row r="53" spans="1:14" ht="20.25">
      <c r="A53" s="244" t="s">
        <v>1807</v>
      </c>
      <c r="B53" s="276" t="str">
        <f>VLOOKUP(A53,Adr!A:B,2,FALSE)</f>
        <v>Slovenská asociácia univerzitného športu</v>
      </c>
      <c r="C53" s="277" t="s">
        <v>2459</v>
      </c>
      <c r="D53" s="278">
        <v>474000</v>
      </c>
      <c r="E53" s="287">
        <v>0</v>
      </c>
      <c r="F53" s="280" t="s">
        <v>396</v>
      </c>
      <c r="G53" s="289" t="s">
        <v>360</v>
      </c>
      <c r="H53" s="281" t="s">
        <v>2399</v>
      </c>
      <c r="I53" s="282" t="str">
        <f t="shared" si="0"/>
        <v>17316731j</v>
      </c>
      <c r="J53" s="283" t="str">
        <f t="shared" si="1"/>
        <v>17316731026 03</v>
      </c>
      <c r="K53" s="284"/>
      <c r="L53" s="283" t="str">
        <f t="shared" si="2"/>
        <v>17316731026 03B</v>
      </c>
      <c r="M53" s="284" t="str">
        <f t="shared" si="3"/>
        <v>Slovenská asociácia univerzitného športujBAktivity a úlohy v oblasti univerzitného športu v roku 2023</v>
      </c>
      <c r="N53" s="270" t="str">
        <f t="shared" si="4"/>
        <v>17316731jB</v>
      </c>
    </row>
    <row r="54" spans="1:14" ht="20.25">
      <c r="A54" s="244" t="s">
        <v>1815</v>
      </c>
      <c r="B54" s="276" t="str">
        <f>VLOOKUP(A54,Adr!A:B,2,FALSE)</f>
        <v>Slovenská asociácia zrakovo postihnutých športovcov</v>
      </c>
      <c r="C54" s="277" t="s">
        <v>2460</v>
      </c>
      <c r="D54" s="278">
        <v>195439</v>
      </c>
      <c r="E54" s="287">
        <v>0</v>
      </c>
      <c r="F54" s="280" t="s">
        <v>382</v>
      </c>
      <c r="G54" s="289" t="s">
        <v>360</v>
      </c>
      <c r="H54" s="281" t="s">
        <v>2399</v>
      </c>
      <c r="I54" s="282" t="str">
        <f t="shared" si="0"/>
        <v>30841798c</v>
      </c>
      <c r="J54" s="283" t="str">
        <f t="shared" si="1"/>
        <v>30841798026 03</v>
      </c>
      <c r="K54" s="284"/>
      <c r="L54" s="283" t="str">
        <f t="shared" si="2"/>
        <v>30841798026 03B</v>
      </c>
      <c r="M54" s="284" t="str">
        <f t="shared" si="3"/>
        <v>Slovenská asociácia zrakovo postihnutých športovcovcBčinnosť Slovenskej asociácie zrakovo postihnutých športovcov</v>
      </c>
      <c r="N54" s="270" t="str">
        <f t="shared" si="4"/>
        <v>30841798cB</v>
      </c>
    </row>
    <row r="55" spans="1:14" ht="9.75">
      <c r="A55" s="244" t="s">
        <v>1823</v>
      </c>
      <c r="B55" s="276" t="str">
        <f>VLOOKUP(A55,Adr!A:B,2,FALSE)</f>
        <v>Slovenská baseballová federácia</v>
      </c>
      <c r="C55" s="277" t="s">
        <v>2461</v>
      </c>
      <c r="D55" s="278">
        <v>278559</v>
      </c>
      <c r="E55" s="279">
        <v>0</v>
      </c>
      <c r="F55" s="280" t="s">
        <v>378</v>
      </c>
      <c r="G55" s="285" t="s">
        <v>358</v>
      </c>
      <c r="H55" s="281" t="s">
        <v>2399</v>
      </c>
      <c r="I55" s="282" t="str">
        <f t="shared" si="0"/>
        <v>30844568a</v>
      </c>
      <c r="J55" s="283" t="str">
        <f t="shared" si="1"/>
        <v>30844568026 02</v>
      </c>
      <c r="K55" s="284" t="s">
        <v>2462</v>
      </c>
      <c r="L55" s="283" t="str">
        <f t="shared" si="2"/>
        <v>30844568026 02B</v>
      </c>
      <c r="M55" s="284" t="str">
        <f t="shared" si="3"/>
        <v>Slovenská baseballová federáciaaBbaseball - bežné transfery</v>
      </c>
      <c r="N55" s="270" t="str">
        <f t="shared" si="4"/>
        <v>30844568aB</v>
      </c>
    </row>
    <row r="56" spans="1:14" ht="9.75">
      <c r="A56" s="244" t="s">
        <v>1829</v>
      </c>
      <c r="B56" s="276" t="str">
        <f>VLOOKUP(A56,Adr!A:B,2,FALSE)</f>
        <v>Slovenská basketbalová asociácia</v>
      </c>
      <c r="C56" s="277" t="s">
        <v>2463</v>
      </c>
      <c r="D56" s="278">
        <v>1508970</v>
      </c>
      <c r="E56" s="279">
        <v>0</v>
      </c>
      <c r="F56" s="286" t="s">
        <v>378</v>
      </c>
      <c r="G56" s="281" t="s">
        <v>358</v>
      </c>
      <c r="H56" s="281" t="s">
        <v>2399</v>
      </c>
      <c r="I56" s="282" t="str">
        <f t="shared" si="0"/>
        <v>17315166a</v>
      </c>
      <c r="J56" s="283" t="str">
        <f t="shared" si="1"/>
        <v>17315166026 02</v>
      </c>
      <c r="K56" s="284" t="s">
        <v>2464</v>
      </c>
      <c r="L56" s="283" t="str">
        <f t="shared" si="2"/>
        <v>17315166026 02B</v>
      </c>
      <c r="M56" s="284" t="str">
        <f t="shared" si="3"/>
        <v>Slovenská basketbalová asociáciaaBbasketbal - bežné transfery</v>
      </c>
      <c r="N56" s="270" t="str">
        <f t="shared" si="4"/>
        <v>17315166aB</v>
      </c>
    </row>
    <row r="57" spans="1:14" ht="30">
      <c r="A57" s="244" t="s">
        <v>1829</v>
      </c>
      <c r="B57" s="276" t="str">
        <f>VLOOKUP(A57,Adr!A:B,2,FALSE)</f>
        <v>Slovenská basketbalová asociácia</v>
      </c>
      <c r="C57" s="277" t="s">
        <v>2465</v>
      </c>
      <c r="D57" s="278">
        <v>26800</v>
      </c>
      <c r="E57" s="287">
        <v>0</v>
      </c>
      <c r="F57" s="280" t="s">
        <v>396</v>
      </c>
      <c r="G57" s="289" t="s">
        <v>356</v>
      </c>
      <c r="H57" s="281" t="s">
        <v>2399</v>
      </c>
      <c r="I57" s="282" t="str">
        <f t="shared" si="0"/>
        <v>17315166j</v>
      </c>
      <c r="J57" s="283" t="str">
        <f t="shared" si="1"/>
        <v>17315166026 01</v>
      </c>
      <c r="K57" s="284"/>
      <c r="L57" s="283" t="str">
        <f t="shared" si="2"/>
        <v>17315166026 01B</v>
      </c>
      <c r="M57" s="284" t="str">
        <f t="shared" si="3"/>
        <v>Slovenská basketbalová asociáciajBZabezpečenie finále školských športových súťaží (Piešťany 2023) v súťažiach kategórie "A" v basketbale stredných škôl</v>
      </c>
      <c r="N57" s="270" t="str">
        <f t="shared" si="4"/>
        <v>17315166jB</v>
      </c>
    </row>
    <row r="58" spans="1:14" ht="30">
      <c r="A58" s="244" t="s">
        <v>1829</v>
      </c>
      <c r="B58" s="276" t="str">
        <f>VLOOKUP(A58,Adr!A:B,2,FALSE)</f>
        <v>Slovenská basketbalová asociácia</v>
      </c>
      <c r="C58" s="277" t="s">
        <v>2466</v>
      </c>
      <c r="D58" s="278">
        <v>17180</v>
      </c>
      <c r="E58" s="287">
        <v>0</v>
      </c>
      <c r="F58" s="280" t="s">
        <v>396</v>
      </c>
      <c r="G58" s="289" t="s">
        <v>356</v>
      </c>
      <c r="H58" s="281" t="s">
        <v>2399</v>
      </c>
      <c r="I58" s="282" t="str">
        <f t="shared" si="0"/>
        <v>17315166j</v>
      </c>
      <c r="J58" s="283" t="str">
        <f t="shared" si="1"/>
        <v>17315166026 01</v>
      </c>
      <c r="K58" s="284"/>
      <c r="L58" s="283" t="str">
        <f t="shared" si="2"/>
        <v>17315166026 01B</v>
      </c>
      <c r="M58" s="284" t="str">
        <f t="shared" si="3"/>
        <v>Slovenská basketbalová asociáciajBZabezpečenie finále školských športových súťaží (Šamorín 2023) v súťažiach kategórie "A" v basketbale základných škôl</v>
      </c>
      <c r="N58" s="270" t="str">
        <f t="shared" si="4"/>
        <v>17315166jB</v>
      </c>
    </row>
    <row r="59" spans="1:14" ht="9.75">
      <c r="A59" s="280" t="s">
        <v>1836</v>
      </c>
      <c r="B59" s="276" t="str">
        <f>VLOOKUP(A59,Adr!A:B,2,FALSE)</f>
        <v>Slovenská boxerská federácia</v>
      </c>
      <c r="C59" s="277" t="s">
        <v>2467</v>
      </c>
      <c r="D59" s="278">
        <v>289140</v>
      </c>
      <c r="E59" s="279">
        <v>0</v>
      </c>
      <c r="F59" s="280" t="s">
        <v>378</v>
      </c>
      <c r="G59" s="281" t="s">
        <v>358</v>
      </c>
      <c r="H59" s="281" t="s">
        <v>2399</v>
      </c>
      <c r="I59" s="282" t="str">
        <f t="shared" si="0"/>
        <v>31744621a</v>
      </c>
      <c r="J59" s="283" t="str">
        <f t="shared" si="1"/>
        <v>31744621026 02</v>
      </c>
      <c r="K59" s="284" t="s">
        <v>2468</v>
      </c>
      <c r="L59" s="283" t="str">
        <f t="shared" si="2"/>
        <v>31744621026 02B</v>
      </c>
      <c r="M59" s="284" t="str">
        <f t="shared" si="3"/>
        <v>Slovenská boxerská federáciaaBbox - bežné transfery</v>
      </c>
      <c r="N59" s="270" t="str">
        <f t="shared" si="4"/>
        <v>31744621aB</v>
      </c>
    </row>
    <row r="60" spans="1:14" ht="9.75">
      <c r="A60" s="286" t="s">
        <v>1836</v>
      </c>
      <c r="B60" s="276" t="str">
        <f>VLOOKUP(A60,Adr!A:B,2,FALSE)</f>
        <v>Slovenská boxerská federácia</v>
      </c>
      <c r="C60" s="277" t="s">
        <v>2469</v>
      </c>
      <c r="D60" s="278">
        <v>15000</v>
      </c>
      <c r="E60" s="287">
        <v>0</v>
      </c>
      <c r="F60" s="280" t="s">
        <v>384</v>
      </c>
      <c r="G60" s="289" t="s">
        <v>360</v>
      </c>
      <c r="H60" s="281" t="s">
        <v>2399</v>
      </c>
      <c r="I60" s="282" t="str">
        <f t="shared" si="0"/>
        <v>31744621d</v>
      </c>
      <c r="J60" s="283" t="str">
        <f t="shared" si="1"/>
        <v>31744621026 03</v>
      </c>
      <c r="K60" s="284"/>
      <c r="L60" s="283" t="str">
        <f t="shared" si="2"/>
        <v>31744621026 03B</v>
      </c>
      <c r="M60" s="284" t="str">
        <f t="shared" si="3"/>
        <v>Slovenská boxerská federáciadBCsemez Andrej</v>
      </c>
      <c r="N60" s="270" t="str">
        <f t="shared" si="4"/>
        <v>31744621dB</v>
      </c>
    </row>
    <row r="61" spans="1:14" ht="9.75">
      <c r="A61" s="244" t="s">
        <v>1836</v>
      </c>
      <c r="B61" s="276" t="str">
        <f>VLOOKUP(A61,Adr!A:B,2,FALSE)</f>
        <v>Slovenská boxerská federácia</v>
      </c>
      <c r="C61" s="277" t="s">
        <v>2470</v>
      </c>
      <c r="D61" s="278">
        <v>15000</v>
      </c>
      <c r="E61" s="279">
        <v>0</v>
      </c>
      <c r="F61" s="280" t="s">
        <v>384</v>
      </c>
      <c r="G61" s="285" t="s">
        <v>360</v>
      </c>
      <c r="H61" s="281" t="s">
        <v>2399</v>
      </c>
      <c r="I61" s="282" t="str">
        <f t="shared" si="0"/>
        <v>31744621d</v>
      </c>
      <c r="J61" s="283" t="str">
        <f t="shared" si="1"/>
        <v>31744621026 03</v>
      </c>
      <c r="K61" s="284"/>
      <c r="L61" s="283" t="str">
        <f t="shared" si="2"/>
        <v>31744621026 03B</v>
      </c>
      <c r="M61" s="284" t="str">
        <f t="shared" si="3"/>
        <v>Slovenská boxerská federáciadBĎuríková Nicole</v>
      </c>
      <c r="N61" s="270" t="str">
        <f t="shared" si="4"/>
        <v>31744621dB</v>
      </c>
    </row>
    <row r="62" spans="1:14" ht="9.75">
      <c r="A62" s="244" t="s">
        <v>1836</v>
      </c>
      <c r="B62" s="276" t="str">
        <f>VLOOKUP(A62,Adr!A:B,2,FALSE)</f>
        <v>Slovenská boxerská federácia</v>
      </c>
      <c r="C62" s="277" t="s">
        <v>2471</v>
      </c>
      <c r="D62" s="278">
        <v>10000</v>
      </c>
      <c r="E62" s="279">
        <v>0</v>
      </c>
      <c r="F62" s="280" t="s">
        <v>384</v>
      </c>
      <c r="G62" s="281" t="s">
        <v>360</v>
      </c>
      <c r="H62" s="281" t="s">
        <v>2399</v>
      </c>
      <c r="I62" s="282" t="str">
        <f t="shared" si="0"/>
        <v>31744621d</v>
      </c>
      <c r="J62" s="283" t="str">
        <f t="shared" si="1"/>
        <v>31744621026 03</v>
      </c>
      <c r="K62" s="284"/>
      <c r="L62" s="283" t="str">
        <f t="shared" si="2"/>
        <v>31744621026 03B</v>
      </c>
      <c r="M62" s="284" t="str">
        <f t="shared" si="3"/>
        <v>Slovenská boxerská federáciadBHorváth Ladislav</v>
      </c>
      <c r="N62" s="270" t="str">
        <f t="shared" si="4"/>
        <v>31744621dB</v>
      </c>
    </row>
    <row r="63" spans="1:14" ht="9.75">
      <c r="A63" s="244" t="s">
        <v>1836</v>
      </c>
      <c r="B63" s="276" t="str">
        <f>VLOOKUP(A63,Adr!A:B,2,FALSE)</f>
        <v>Slovenská boxerská federácia</v>
      </c>
      <c r="C63" s="277" t="s">
        <v>2472</v>
      </c>
      <c r="D63" s="278">
        <v>10000</v>
      </c>
      <c r="E63" s="279">
        <v>0</v>
      </c>
      <c r="F63" s="280" t="s">
        <v>384</v>
      </c>
      <c r="G63" s="281" t="s">
        <v>360</v>
      </c>
      <c r="H63" s="281" t="s">
        <v>2399</v>
      </c>
      <c r="I63" s="282" t="str">
        <f t="shared" si="0"/>
        <v>31744621d</v>
      </c>
      <c r="J63" s="283" t="str">
        <f t="shared" si="1"/>
        <v>31744621026 03</v>
      </c>
      <c r="K63" s="284"/>
      <c r="L63" s="283" t="str">
        <f t="shared" si="2"/>
        <v>31744621026 03B</v>
      </c>
      <c r="M63" s="284" t="str">
        <f t="shared" si="3"/>
        <v>Slovenská boxerská federáciadBHorváth Roman</v>
      </c>
      <c r="N63" s="270" t="str">
        <f t="shared" si="4"/>
        <v>31744621dB</v>
      </c>
    </row>
    <row r="64" spans="1:14" ht="9.75">
      <c r="A64" s="244" t="s">
        <v>1836</v>
      </c>
      <c r="B64" s="276" t="str">
        <f>VLOOKUP(A64,Adr!A:B,2,FALSE)</f>
        <v>Slovenská boxerská federácia</v>
      </c>
      <c r="C64" s="277" t="s">
        <v>2473</v>
      </c>
      <c r="D64" s="278">
        <v>17500</v>
      </c>
      <c r="E64" s="287">
        <v>0</v>
      </c>
      <c r="F64" s="280" t="s">
        <v>384</v>
      </c>
      <c r="G64" s="281" t="s">
        <v>360</v>
      </c>
      <c r="H64" s="281" t="s">
        <v>2399</v>
      </c>
      <c r="I64" s="282" t="str">
        <f t="shared" si="0"/>
        <v>31744621d</v>
      </c>
      <c r="J64" s="283" t="str">
        <f t="shared" si="1"/>
        <v>31744621026 03</v>
      </c>
      <c r="K64" s="284"/>
      <c r="L64" s="283" t="str">
        <f t="shared" si="2"/>
        <v>31744621026 03B</v>
      </c>
      <c r="M64" s="284" t="str">
        <f t="shared" si="3"/>
        <v>Slovenská boxerská federáciadBJedináková Miroslava</v>
      </c>
      <c r="N64" s="270" t="str">
        <f t="shared" si="4"/>
        <v>31744621dB</v>
      </c>
    </row>
    <row r="65" spans="1:14" ht="9.75">
      <c r="A65" s="244" t="s">
        <v>1836</v>
      </c>
      <c r="B65" s="276" t="str">
        <f>VLOOKUP(A65,Adr!A:B,2,FALSE)</f>
        <v>Slovenská boxerská federácia</v>
      </c>
      <c r="C65" s="277" t="s">
        <v>2474</v>
      </c>
      <c r="D65" s="278">
        <v>15000</v>
      </c>
      <c r="E65" s="279">
        <v>0</v>
      </c>
      <c r="F65" s="280" t="s">
        <v>384</v>
      </c>
      <c r="G65" s="285" t="s">
        <v>360</v>
      </c>
      <c r="H65" s="281" t="s">
        <v>2399</v>
      </c>
      <c r="I65" s="282" t="str">
        <f t="shared" si="0"/>
        <v>31744621d</v>
      </c>
      <c r="J65" s="283" t="str">
        <f t="shared" si="1"/>
        <v>31744621026 03</v>
      </c>
      <c r="K65" s="284"/>
      <c r="L65" s="283" t="str">
        <f t="shared" si="2"/>
        <v>31744621026 03B</v>
      </c>
      <c r="M65" s="284" t="str">
        <f t="shared" si="3"/>
        <v>Slovenská boxerská federáciadBKostúr Joseph</v>
      </c>
      <c r="N65" s="270" t="str">
        <f t="shared" si="4"/>
        <v>31744621dB</v>
      </c>
    </row>
    <row r="66" spans="1:14" ht="9.75">
      <c r="A66" s="286" t="s">
        <v>1836</v>
      </c>
      <c r="B66" s="276" t="str">
        <f>VLOOKUP(A66,Adr!A:B,2,FALSE)</f>
        <v>Slovenská boxerská federácia</v>
      </c>
      <c r="C66" s="277" t="s">
        <v>2475</v>
      </c>
      <c r="D66" s="278">
        <v>35500</v>
      </c>
      <c r="E66" s="287">
        <v>0</v>
      </c>
      <c r="F66" s="280" t="s">
        <v>384</v>
      </c>
      <c r="G66" s="281" t="s">
        <v>360</v>
      </c>
      <c r="H66" s="281" t="s">
        <v>2399</v>
      </c>
      <c r="I66" s="282" t="str">
        <f aca="true" t="shared" si="5" ref="I66:I129">A66&amp;F66</f>
        <v>31744621d</v>
      </c>
      <c r="J66" s="283" t="str">
        <f aca="true" t="shared" si="6" ref="J66:J129">A66&amp;G66</f>
        <v>31744621026 03</v>
      </c>
      <c r="K66" s="284"/>
      <c r="L66" s="283" t="str">
        <f aca="true" t="shared" si="7" ref="L66:L129">A66&amp;G66&amp;H66</f>
        <v>31744621026 03B</v>
      </c>
      <c r="M66" s="284" t="str">
        <f aca="true" t="shared" si="8" ref="M66:M129">B66&amp;F66&amp;H66&amp;C66</f>
        <v>Slovenská boxerská federáciadBKubalová Tamara</v>
      </c>
      <c r="N66" s="270" t="str">
        <f aca="true" t="shared" si="9" ref="N66:N129">+I66&amp;H66</f>
        <v>31744621dB</v>
      </c>
    </row>
    <row r="67" spans="1:14" ht="9.75">
      <c r="A67" s="286" t="s">
        <v>1836</v>
      </c>
      <c r="B67" s="276" t="str">
        <f>VLOOKUP(A67,Adr!A:B,2,FALSE)</f>
        <v>Slovenská boxerská federácia</v>
      </c>
      <c r="C67" s="277" t="s">
        <v>2476</v>
      </c>
      <c r="D67" s="278">
        <v>15000</v>
      </c>
      <c r="E67" s="287">
        <v>0</v>
      </c>
      <c r="F67" s="280" t="s">
        <v>384</v>
      </c>
      <c r="G67" s="281" t="s">
        <v>360</v>
      </c>
      <c r="H67" s="281" t="s">
        <v>2399</v>
      </c>
      <c r="I67" s="282" t="str">
        <f t="shared" si="5"/>
        <v>31744621d</v>
      </c>
      <c r="J67" s="283" t="str">
        <f t="shared" si="6"/>
        <v>31744621026 03</v>
      </c>
      <c r="K67" s="284"/>
      <c r="L67" s="283" t="str">
        <f t="shared" si="7"/>
        <v>31744621026 03B</v>
      </c>
      <c r="M67" s="284" t="str">
        <f t="shared" si="8"/>
        <v>Slovenská boxerská federáciadBLovašová Bibiana</v>
      </c>
      <c r="N67" s="270" t="str">
        <f t="shared" si="9"/>
        <v>31744621dB</v>
      </c>
    </row>
    <row r="68" spans="1:14" ht="9.75">
      <c r="A68" s="286" t="s">
        <v>1836</v>
      </c>
      <c r="B68" s="276" t="str">
        <f>VLOOKUP(A68,Adr!A:B,2,FALSE)</f>
        <v>Slovenská boxerská federácia</v>
      </c>
      <c r="C68" s="277" t="s">
        <v>2477</v>
      </c>
      <c r="D68" s="278">
        <v>10000</v>
      </c>
      <c r="E68" s="279">
        <v>0</v>
      </c>
      <c r="F68" s="280" t="s">
        <v>384</v>
      </c>
      <c r="G68" s="289" t="s">
        <v>360</v>
      </c>
      <c r="H68" s="281" t="s">
        <v>2399</v>
      </c>
      <c r="I68" s="282" t="str">
        <f t="shared" si="5"/>
        <v>31744621d</v>
      </c>
      <c r="J68" s="283" t="str">
        <f t="shared" si="6"/>
        <v>31744621026 03</v>
      </c>
      <c r="K68" s="284"/>
      <c r="L68" s="283" t="str">
        <f t="shared" si="7"/>
        <v>31744621026 03B</v>
      </c>
      <c r="M68" s="284" t="str">
        <f t="shared" si="8"/>
        <v>Slovenská boxerská federáciadBMichálek Dávid</v>
      </c>
      <c r="N68" s="270" t="str">
        <f t="shared" si="9"/>
        <v>31744621dB</v>
      </c>
    </row>
    <row r="69" spans="1:14" ht="9.75">
      <c r="A69" s="244" t="s">
        <v>1836</v>
      </c>
      <c r="B69" s="276" t="str">
        <f>VLOOKUP(A69,Adr!A:B,2,FALSE)</f>
        <v>Slovenská boxerská federácia</v>
      </c>
      <c r="C69" s="277" t="s">
        <v>2478</v>
      </c>
      <c r="D69" s="290">
        <v>10000</v>
      </c>
      <c r="E69" s="279">
        <v>0</v>
      </c>
      <c r="F69" s="280" t="s">
        <v>384</v>
      </c>
      <c r="G69" s="289" t="s">
        <v>360</v>
      </c>
      <c r="H69" s="281" t="s">
        <v>2399</v>
      </c>
      <c r="I69" s="282" t="str">
        <f t="shared" si="5"/>
        <v>31744621d</v>
      </c>
      <c r="J69" s="283" t="str">
        <f t="shared" si="6"/>
        <v>31744621026 03</v>
      </c>
      <c r="K69" s="284"/>
      <c r="L69" s="283" t="str">
        <f t="shared" si="7"/>
        <v>31744621026 03B</v>
      </c>
      <c r="M69" s="284" t="str">
        <f t="shared" si="8"/>
        <v>Slovenská boxerská federáciadBStaněk Adolf</v>
      </c>
      <c r="N69" s="270" t="str">
        <f t="shared" si="9"/>
        <v>31744621dB</v>
      </c>
    </row>
    <row r="70" spans="1:14" ht="9.75">
      <c r="A70" s="286" t="s">
        <v>1836</v>
      </c>
      <c r="B70" s="276" t="str">
        <f>VLOOKUP(A70,Adr!A:B,2,FALSE)</f>
        <v>Slovenská boxerská federácia</v>
      </c>
      <c r="C70" s="277" t="s">
        <v>2479</v>
      </c>
      <c r="D70" s="278">
        <v>15000</v>
      </c>
      <c r="E70" s="279">
        <v>0</v>
      </c>
      <c r="F70" s="280" t="s">
        <v>384</v>
      </c>
      <c r="G70" s="289" t="s">
        <v>360</v>
      </c>
      <c r="H70" s="281" t="s">
        <v>2399</v>
      </c>
      <c r="I70" s="282" t="str">
        <f t="shared" si="5"/>
        <v>31744621d</v>
      </c>
      <c r="J70" s="283" t="str">
        <f t="shared" si="6"/>
        <v>31744621026 03</v>
      </c>
      <c r="K70" s="284"/>
      <c r="L70" s="283" t="str">
        <f t="shared" si="7"/>
        <v>31744621026 03B</v>
      </c>
      <c r="M70" s="284" t="str">
        <f t="shared" si="8"/>
        <v>Slovenská boxerská federáciadBTankó Viliam</v>
      </c>
      <c r="N70" s="270" t="str">
        <f t="shared" si="9"/>
        <v>31744621dB</v>
      </c>
    </row>
    <row r="71" spans="1:14" ht="9.75">
      <c r="A71" s="280" t="s">
        <v>1836</v>
      </c>
      <c r="B71" s="276" t="str">
        <f>VLOOKUP(A71,Adr!A:B,2,FALSE)</f>
        <v>Slovenská boxerská federácia</v>
      </c>
      <c r="C71" s="277" t="s">
        <v>2480</v>
      </c>
      <c r="D71" s="278">
        <v>10000</v>
      </c>
      <c r="E71" s="279">
        <v>0</v>
      </c>
      <c r="F71" s="280" t="s">
        <v>384</v>
      </c>
      <c r="G71" s="289" t="s">
        <v>360</v>
      </c>
      <c r="H71" s="281" t="s">
        <v>2399</v>
      </c>
      <c r="I71" s="282" t="str">
        <f t="shared" si="5"/>
        <v>31744621d</v>
      </c>
      <c r="J71" s="283" t="str">
        <f t="shared" si="6"/>
        <v>31744621026 03</v>
      </c>
      <c r="K71" s="284"/>
      <c r="L71" s="283" t="str">
        <f t="shared" si="7"/>
        <v>31744621026 03B</v>
      </c>
      <c r="M71" s="284" t="str">
        <f t="shared" si="8"/>
        <v>Slovenská boxerská federáciadBVymyslický Lukáš</v>
      </c>
      <c r="N71" s="270" t="str">
        <f t="shared" si="9"/>
        <v>31744621dB</v>
      </c>
    </row>
    <row r="72" spans="1:14" ht="9.75">
      <c r="A72" s="280" t="s">
        <v>1836</v>
      </c>
      <c r="B72" s="276" t="str">
        <f>VLOOKUP(A72,Adr!A:B,2,FALSE)</f>
        <v>Slovenská boxerská federácia</v>
      </c>
      <c r="C72" s="292" t="s">
        <v>2481</v>
      </c>
      <c r="D72" s="293">
        <v>758</v>
      </c>
      <c r="E72" s="279">
        <v>0</v>
      </c>
      <c r="F72" s="286" t="s">
        <v>388</v>
      </c>
      <c r="G72" s="294" t="s">
        <v>360</v>
      </c>
      <c r="H72" s="294" t="s">
        <v>2399</v>
      </c>
      <c r="I72" s="282" t="str">
        <f t="shared" si="5"/>
        <v>31744621f</v>
      </c>
      <c r="J72" s="283" t="str">
        <f t="shared" si="6"/>
        <v>31744621026 03</v>
      </c>
      <c r="K72" s="284"/>
      <c r="L72" s="283" t="str">
        <f t="shared" si="7"/>
        <v>31744621026 03B</v>
      </c>
      <c r="M72" s="284" t="str">
        <f t="shared" si="8"/>
        <v>Slovenská boxerská federáciafBodmena trénerovi Andrej Horný</v>
      </c>
      <c r="N72" s="270" t="str">
        <f t="shared" si="9"/>
        <v>31744621fB</v>
      </c>
    </row>
    <row r="73" spans="1:14" ht="9.75">
      <c r="A73" s="280" t="s">
        <v>1836</v>
      </c>
      <c r="B73" s="276" t="str">
        <f>VLOOKUP(A73,Adr!A:B,2,FALSE)</f>
        <v>Slovenská boxerská federácia</v>
      </c>
      <c r="C73" s="277" t="s">
        <v>2482</v>
      </c>
      <c r="D73" s="278">
        <v>568</v>
      </c>
      <c r="E73" s="279">
        <v>0</v>
      </c>
      <c r="F73" s="286" t="s">
        <v>388</v>
      </c>
      <c r="G73" s="294" t="s">
        <v>360</v>
      </c>
      <c r="H73" s="294" t="s">
        <v>2399</v>
      </c>
      <c r="I73" s="282" t="str">
        <f t="shared" si="5"/>
        <v>31744621f</v>
      </c>
      <c r="J73" s="283" t="str">
        <f t="shared" si="6"/>
        <v>31744621026 03</v>
      </c>
      <c r="K73" s="284"/>
      <c r="L73" s="283" t="str">
        <f t="shared" si="7"/>
        <v>31744621026 03B</v>
      </c>
      <c r="M73" s="284" t="str">
        <f t="shared" si="8"/>
        <v>Slovenská boxerská federáciafBodmena trénerovi Dávid Vyletel</v>
      </c>
      <c r="N73" s="270" t="str">
        <f t="shared" si="9"/>
        <v>31744621fB</v>
      </c>
    </row>
    <row r="74" spans="1:14" ht="9.75">
      <c r="A74" s="280" t="s">
        <v>1836</v>
      </c>
      <c r="B74" s="276" t="str">
        <f>VLOOKUP(A74,Adr!A:B,2,FALSE)</f>
        <v>Slovenská boxerská federácia</v>
      </c>
      <c r="C74" s="277" t="s">
        <v>2483</v>
      </c>
      <c r="D74" s="290">
        <v>1137</v>
      </c>
      <c r="E74" s="279">
        <v>0</v>
      </c>
      <c r="F74" s="286" t="s">
        <v>388</v>
      </c>
      <c r="G74" s="294" t="s">
        <v>360</v>
      </c>
      <c r="H74" s="294" t="s">
        <v>2399</v>
      </c>
      <c r="I74" s="282" t="str">
        <f t="shared" si="5"/>
        <v>31744621f</v>
      </c>
      <c r="J74" s="283" t="str">
        <f t="shared" si="6"/>
        <v>31744621026 03</v>
      </c>
      <c r="K74" s="284"/>
      <c r="L74" s="283" t="str">
        <f t="shared" si="7"/>
        <v>31744621026 03B</v>
      </c>
      <c r="M74" s="284" t="str">
        <f t="shared" si="8"/>
        <v>Slovenská boxerská federáciafBodmena trénerovi Pavol Hlavačka</v>
      </c>
      <c r="N74" s="270" t="str">
        <f t="shared" si="9"/>
        <v>31744621fB</v>
      </c>
    </row>
    <row r="75" spans="1:14" ht="9.75">
      <c r="A75" s="280" t="s">
        <v>1836</v>
      </c>
      <c r="B75" s="276" t="str">
        <f>VLOOKUP(A75,Adr!A:B,2,FALSE)</f>
        <v>Slovenská boxerská federácia</v>
      </c>
      <c r="C75" s="277" t="s">
        <v>2484</v>
      </c>
      <c r="D75" s="278">
        <v>568</v>
      </c>
      <c r="E75" s="279">
        <v>0</v>
      </c>
      <c r="F75" s="286" t="s">
        <v>388</v>
      </c>
      <c r="G75" s="294" t="s">
        <v>360</v>
      </c>
      <c r="H75" s="294" t="s">
        <v>2399</v>
      </c>
      <c r="I75" s="282" t="str">
        <f t="shared" si="5"/>
        <v>31744621f</v>
      </c>
      <c r="J75" s="283" t="str">
        <f t="shared" si="6"/>
        <v>31744621026 03</v>
      </c>
      <c r="K75" s="284"/>
      <c r="L75" s="283" t="str">
        <f t="shared" si="7"/>
        <v>31744621026 03B</v>
      </c>
      <c r="M75" s="284" t="str">
        <f t="shared" si="8"/>
        <v>Slovenská boxerská federáciafBodmena trénerovi Roman Bielik</v>
      </c>
      <c r="N75" s="270" t="str">
        <f t="shared" si="9"/>
        <v>31744621fB</v>
      </c>
    </row>
    <row r="76" spans="1:14" ht="9.75">
      <c r="A76" s="280" t="s">
        <v>1836</v>
      </c>
      <c r="B76" s="276" t="str">
        <f>VLOOKUP(A76,Adr!A:B,2,FALSE)</f>
        <v>Slovenská boxerská federácia</v>
      </c>
      <c r="C76" s="292" t="s">
        <v>2485</v>
      </c>
      <c r="D76" s="293">
        <v>852</v>
      </c>
      <c r="E76" s="279">
        <v>0</v>
      </c>
      <c r="F76" s="286" t="s">
        <v>388</v>
      </c>
      <c r="G76" s="294" t="s">
        <v>360</v>
      </c>
      <c r="H76" s="294" t="s">
        <v>2399</v>
      </c>
      <c r="I76" s="282" t="str">
        <f t="shared" si="5"/>
        <v>31744621f</v>
      </c>
      <c r="J76" s="283" t="str">
        <f t="shared" si="6"/>
        <v>31744621026 03</v>
      </c>
      <c r="K76" s="284"/>
      <c r="L76" s="283" t="str">
        <f t="shared" si="7"/>
        <v>31744621026 03B</v>
      </c>
      <c r="M76" s="284" t="str">
        <f t="shared" si="8"/>
        <v>Slovenská boxerská federáciafBodmena trénerovi Svätoslav Todorov</v>
      </c>
      <c r="N76" s="270" t="str">
        <f t="shared" si="9"/>
        <v>31744621fB</v>
      </c>
    </row>
    <row r="77" spans="1:14" ht="9.75">
      <c r="A77" s="280" t="s">
        <v>1836</v>
      </c>
      <c r="B77" s="276" t="str">
        <f>VLOOKUP(A77,Adr!A:B,2,FALSE)</f>
        <v>Slovenská boxerská federácia</v>
      </c>
      <c r="C77" s="277" t="s">
        <v>2486</v>
      </c>
      <c r="D77" s="290">
        <v>852</v>
      </c>
      <c r="E77" s="279">
        <v>0</v>
      </c>
      <c r="F77" s="286" t="s">
        <v>388</v>
      </c>
      <c r="G77" s="294" t="s">
        <v>360</v>
      </c>
      <c r="H77" s="294" t="s">
        <v>2399</v>
      </c>
      <c r="I77" s="282" t="str">
        <f t="shared" si="5"/>
        <v>31744621f</v>
      </c>
      <c r="J77" s="283" t="str">
        <f t="shared" si="6"/>
        <v>31744621026 03</v>
      </c>
      <c r="K77" s="284"/>
      <c r="L77" s="283" t="str">
        <f t="shared" si="7"/>
        <v>31744621026 03B</v>
      </c>
      <c r="M77" s="284" t="str">
        <f t="shared" si="8"/>
        <v>Slovenská boxerská federáciafBodmena trénerovi Tibor Hlavačka</v>
      </c>
      <c r="N77" s="270" t="str">
        <f t="shared" si="9"/>
        <v>31744621fB</v>
      </c>
    </row>
    <row r="78" spans="1:14" ht="20.25">
      <c r="A78" s="286" t="s">
        <v>1836</v>
      </c>
      <c r="B78" s="276" t="str">
        <f>VLOOKUP(A78,Adr!A:B,2,FALSE)</f>
        <v>Slovenská boxerská federácia</v>
      </c>
      <c r="C78" s="277" t="s">
        <v>2487</v>
      </c>
      <c r="D78" s="278">
        <v>14273</v>
      </c>
      <c r="E78" s="287">
        <v>0</v>
      </c>
      <c r="F78" s="280" t="s">
        <v>388</v>
      </c>
      <c r="G78" s="289" t="s">
        <v>360</v>
      </c>
      <c r="H78" s="281" t="s">
        <v>2399</v>
      </c>
      <c r="I78" s="282" t="str">
        <f t="shared" si="5"/>
        <v>31744621f</v>
      </c>
      <c r="J78" s="283" t="str">
        <f t="shared" si="6"/>
        <v>31744621026 03</v>
      </c>
      <c r="K78" s="284"/>
      <c r="L78" s="283" t="str">
        <f t="shared" si="7"/>
        <v>31744621026 03B</v>
      </c>
      <c r="M78" s="284" t="str">
        <f t="shared" si="8"/>
        <v>Slovenská boxerská federáciafBPlnenie úloh verejného záujmu v športe - podpora a rozvoj športu mládeže v boxe</v>
      </c>
      <c r="N78" s="270" t="str">
        <f t="shared" si="9"/>
        <v>31744621fB</v>
      </c>
    </row>
    <row r="79" spans="1:14" ht="20.25">
      <c r="A79" s="244" t="s">
        <v>1844</v>
      </c>
      <c r="B79" s="276" t="str">
        <f>VLOOKUP(A79,Adr!A:B,2,FALSE)</f>
        <v>SLOVENSKÁ CYKLOTRIALOVÁ ÚNIA</v>
      </c>
      <c r="C79" s="277" t="s">
        <v>391</v>
      </c>
      <c r="D79" s="278">
        <v>25200</v>
      </c>
      <c r="E79" s="287">
        <v>0</v>
      </c>
      <c r="F79" s="280" t="s">
        <v>390</v>
      </c>
      <c r="G79" s="289" t="s">
        <v>360</v>
      </c>
      <c r="H79" s="281" t="s">
        <v>2399</v>
      </c>
      <c r="I79" s="282" t="str">
        <f t="shared" si="5"/>
        <v>34056939g</v>
      </c>
      <c r="J79" s="283" t="str">
        <f t="shared" si="6"/>
        <v>34056939026 03</v>
      </c>
      <c r="K79" s="284"/>
      <c r="L79" s="283" t="str">
        <f t="shared" si="7"/>
        <v>34056939026 03B</v>
      </c>
      <c r="M79" s="284" t="str">
        <f t="shared" si="8"/>
        <v>SLOVENSKÁ CYKLOTRIALOVÁ ÚNIAgBrozvoj športov, ktoré nie sú uznanými podľa zákona č. 440/2015 Z. z.</v>
      </c>
      <c r="N79" s="270" t="str">
        <f t="shared" si="9"/>
        <v>34056939gB</v>
      </c>
    </row>
    <row r="80" spans="1:14" ht="20.25">
      <c r="A80" s="244" t="s">
        <v>1852</v>
      </c>
      <c r="B80" s="276" t="str">
        <f>VLOOKUP(A80,Adr!A:B,2,FALSE)</f>
        <v>Slovenská federácia karate a bojových umení</v>
      </c>
      <c r="C80" s="277" t="s">
        <v>391</v>
      </c>
      <c r="D80" s="278">
        <v>164100</v>
      </c>
      <c r="E80" s="287">
        <v>0</v>
      </c>
      <c r="F80" s="280" t="s">
        <v>390</v>
      </c>
      <c r="G80" s="289" t="s">
        <v>360</v>
      </c>
      <c r="H80" s="281" t="s">
        <v>2399</v>
      </c>
      <c r="I80" s="282" t="str">
        <f t="shared" si="5"/>
        <v>34003975g</v>
      </c>
      <c r="J80" s="283" t="str">
        <f t="shared" si="6"/>
        <v>34003975026 03</v>
      </c>
      <c r="K80" s="284"/>
      <c r="L80" s="283" t="str">
        <f t="shared" si="7"/>
        <v>34003975026 03B</v>
      </c>
      <c r="M80" s="284" t="str">
        <f t="shared" si="8"/>
        <v>Slovenská federácia karate a bojových umenígBrozvoj športov, ktoré nie sú uznanými podľa zákona č. 440/2015 Z. z.</v>
      </c>
      <c r="N80" s="270" t="str">
        <f t="shared" si="9"/>
        <v>34003975gB</v>
      </c>
    </row>
    <row r="81" spans="1:14" ht="9.75">
      <c r="A81" s="244" t="s">
        <v>1859</v>
      </c>
      <c r="B81" s="276" t="str">
        <f>VLOOKUP(A81,Adr!A:B,2,FALSE)</f>
        <v>Slovenská federácia pétanque</v>
      </c>
      <c r="C81" s="277" t="s">
        <v>2488</v>
      </c>
      <c r="D81" s="278">
        <v>32301</v>
      </c>
      <c r="E81" s="287">
        <v>0</v>
      </c>
      <c r="F81" s="280" t="s">
        <v>378</v>
      </c>
      <c r="G81" s="285" t="s">
        <v>358</v>
      </c>
      <c r="H81" s="281" t="s">
        <v>2399</v>
      </c>
      <c r="I81" s="282" t="str">
        <f t="shared" si="5"/>
        <v>36064742a</v>
      </c>
      <c r="J81" s="283" t="str">
        <f t="shared" si="6"/>
        <v>36064742026 02</v>
      </c>
      <c r="K81" s="284" t="s">
        <v>2489</v>
      </c>
      <c r="L81" s="283" t="str">
        <f t="shared" si="7"/>
        <v>36064742026 02B</v>
      </c>
      <c r="M81" s="284" t="str">
        <f t="shared" si="8"/>
        <v>Slovenská federácia pétanqueaBpetanque - bežné transfery</v>
      </c>
      <c r="N81" s="270" t="str">
        <f t="shared" si="9"/>
        <v>36064742aB</v>
      </c>
    </row>
    <row r="82" spans="1:14" ht="20.25">
      <c r="A82" s="244" t="s">
        <v>1866</v>
      </c>
      <c r="B82" s="276" t="str">
        <f>VLOOKUP(A82,Adr!A:B,2,FALSE)</f>
        <v>Slovenská footgolfová asociácia</v>
      </c>
      <c r="C82" s="277" t="s">
        <v>391</v>
      </c>
      <c r="D82" s="278">
        <v>60300</v>
      </c>
      <c r="E82" s="287">
        <v>0</v>
      </c>
      <c r="F82" s="280" t="s">
        <v>390</v>
      </c>
      <c r="G82" s="289" t="s">
        <v>360</v>
      </c>
      <c r="H82" s="281" t="s">
        <v>2399</v>
      </c>
      <c r="I82" s="282" t="str">
        <f t="shared" si="5"/>
        <v>42361885g</v>
      </c>
      <c r="J82" s="283" t="str">
        <f t="shared" si="6"/>
        <v>42361885026 03</v>
      </c>
      <c r="K82" s="284"/>
      <c r="L82" s="283" t="str">
        <f t="shared" si="7"/>
        <v>42361885026 03B</v>
      </c>
      <c r="M82" s="284" t="str">
        <f t="shared" si="8"/>
        <v>Slovenská footgolfová asociáciagBrozvoj športov, ktoré nie sú uznanými podľa zákona č. 440/2015 Z. z.</v>
      </c>
      <c r="N82" s="270" t="str">
        <f t="shared" si="9"/>
        <v>42361885gB</v>
      </c>
    </row>
    <row r="83" spans="1:14" ht="9.75">
      <c r="A83" s="244" t="s">
        <v>1874</v>
      </c>
      <c r="B83" s="276" t="str">
        <f>VLOOKUP(A83,Adr!A:B,2,FALSE)</f>
        <v>Slovenská golfová asociácia</v>
      </c>
      <c r="C83" s="277" t="s">
        <v>2490</v>
      </c>
      <c r="D83" s="290">
        <v>551879</v>
      </c>
      <c r="E83" s="279">
        <v>0</v>
      </c>
      <c r="F83" s="286" t="s">
        <v>378</v>
      </c>
      <c r="G83" s="281" t="s">
        <v>358</v>
      </c>
      <c r="H83" s="281" t="s">
        <v>2399</v>
      </c>
      <c r="I83" s="282" t="str">
        <f t="shared" si="5"/>
        <v>50284363a</v>
      </c>
      <c r="J83" s="283" t="str">
        <f t="shared" si="6"/>
        <v>50284363026 02</v>
      </c>
      <c r="K83" s="284" t="s">
        <v>2491</v>
      </c>
      <c r="L83" s="283" t="str">
        <f t="shared" si="7"/>
        <v>50284363026 02B</v>
      </c>
      <c r="M83" s="284" t="str">
        <f t="shared" si="8"/>
        <v>Slovenská golfová asociáciaaBgolf - bežné transfery</v>
      </c>
      <c r="N83" s="270" t="str">
        <f t="shared" si="9"/>
        <v>50284363aB</v>
      </c>
    </row>
    <row r="84" spans="1:14" ht="20.25">
      <c r="A84" s="244" t="s">
        <v>1874</v>
      </c>
      <c r="B84" s="276" t="str">
        <f>VLOOKUP(A84,Adr!A:B,2,FALSE)</f>
        <v>Slovenská golfová asociácia</v>
      </c>
      <c r="C84" s="277" t="s">
        <v>2457</v>
      </c>
      <c r="D84" s="278">
        <v>4903</v>
      </c>
      <c r="E84" s="287">
        <v>0</v>
      </c>
      <c r="F84" s="280" t="s">
        <v>382</v>
      </c>
      <c r="G84" s="289" t="s">
        <v>360</v>
      </c>
      <c r="H84" s="281" t="s">
        <v>2399</v>
      </c>
      <c r="I84" s="282" t="str">
        <f t="shared" si="5"/>
        <v>50284363c</v>
      </c>
      <c r="J84" s="283" t="str">
        <f t="shared" si="6"/>
        <v>50284363026 03</v>
      </c>
      <c r="K84" s="284"/>
      <c r="L84" s="283" t="str">
        <f t="shared" si="7"/>
        <v>50284363026 03B</v>
      </c>
      <c r="M84" s="284" t="str">
        <f t="shared" si="8"/>
        <v>Slovenská golfová asociáciacBzabezpečenie a rozvoj zdravotne postihnutých športovcov (SPV)</v>
      </c>
      <c r="N84" s="270" t="str">
        <f t="shared" si="9"/>
        <v>50284363cB</v>
      </c>
    </row>
    <row r="85" spans="1:14" ht="9.75">
      <c r="A85" s="286" t="s">
        <v>1874</v>
      </c>
      <c r="B85" s="276" t="str">
        <f>VLOOKUP(A85,Adr!A:B,2,FALSE)</f>
        <v>Slovenská golfová asociácia</v>
      </c>
      <c r="C85" s="277" t="s">
        <v>2492</v>
      </c>
      <c r="D85" s="278">
        <v>80000</v>
      </c>
      <c r="E85" s="287">
        <v>0</v>
      </c>
      <c r="F85" s="280" t="s">
        <v>384</v>
      </c>
      <c r="G85" s="281" t="s">
        <v>360</v>
      </c>
      <c r="H85" s="281" t="s">
        <v>2399</v>
      </c>
      <c r="I85" s="282" t="str">
        <f t="shared" si="5"/>
        <v>50284363d</v>
      </c>
      <c r="J85" s="283" t="str">
        <f t="shared" si="6"/>
        <v>50284363026 03</v>
      </c>
      <c r="K85" s="284"/>
      <c r="L85" s="283" t="str">
        <f t="shared" si="7"/>
        <v>50284363026 03B</v>
      </c>
      <c r="M85" s="284" t="str">
        <f t="shared" si="8"/>
        <v>Slovenská golfová asociáciadBSabbatini Rory</v>
      </c>
      <c r="N85" s="270" t="str">
        <f t="shared" si="9"/>
        <v>50284363dB</v>
      </c>
    </row>
    <row r="86" spans="1:14" ht="9.75">
      <c r="A86" s="244" t="s">
        <v>1883</v>
      </c>
      <c r="B86" s="276" t="str">
        <f>VLOOKUP(A86,Adr!A:B,2,FALSE)</f>
        <v>Slovenská gymnastická federácia</v>
      </c>
      <c r="C86" s="277" t="s">
        <v>2493</v>
      </c>
      <c r="D86" s="290">
        <v>1374806</v>
      </c>
      <c r="E86" s="279">
        <v>0</v>
      </c>
      <c r="F86" s="280" t="s">
        <v>378</v>
      </c>
      <c r="G86" s="285" t="s">
        <v>358</v>
      </c>
      <c r="H86" s="281" t="s">
        <v>2399</v>
      </c>
      <c r="I86" s="282" t="str">
        <f t="shared" si="5"/>
        <v>00688321a</v>
      </c>
      <c r="J86" s="283" t="str">
        <f t="shared" si="6"/>
        <v>00688321026 02</v>
      </c>
      <c r="K86" s="284" t="s">
        <v>2494</v>
      </c>
      <c r="L86" s="283" t="str">
        <f t="shared" si="7"/>
        <v>00688321026 02B</v>
      </c>
      <c r="M86" s="284" t="str">
        <f t="shared" si="8"/>
        <v>Slovenská gymnastická federáciaaBgymnastika - bežné transfery</v>
      </c>
      <c r="N86" s="270" t="str">
        <f t="shared" si="9"/>
        <v>00688321aB</v>
      </c>
    </row>
    <row r="87" spans="1:14" ht="9.75">
      <c r="A87" s="244" t="s">
        <v>1883</v>
      </c>
      <c r="B87" s="276" t="str">
        <f>VLOOKUP(A87,Adr!A:B,2,FALSE)</f>
        <v>Slovenská gymnastická federácia</v>
      </c>
      <c r="C87" s="277" t="s">
        <v>2495</v>
      </c>
      <c r="D87" s="290">
        <v>5000</v>
      </c>
      <c r="E87" s="279">
        <v>0</v>
      </c>
      <c r="F87" s="280" t="s">
        <v>378</v>
      </c>
      <c r="G87" s="285" t="s">
        <v>358</v>
      </c>
      <c r="H87" s="281" t="s">
        <v>2415</v>
      </c>
      <c r="I87" s="282" t="str">
        <f t="shared" si="5"/>
        <v>00688321a</v>
      </c>
      <c r="J87" s="283" t="str">
        <f t="shared" si="6"/>
        <v>00688321026 02</v>
      </c>
      <c r="K87" s="284" t="s">
        <v>2494</v>
      </c>
      <c r="L87" s="283" t="str">
        <f t="shared" si="7"/>
        <v>00688321026 02K</v>
      </c>
      <c r="M87" s="284" t="str">
        <f t="shared" si="8"/>
        <v>Slovenská gymnastická federáciaaKgymnastika - kapitálové transfery</v>
      </c>
      <c r="N87" s="270" t="str">
        <f t="shared" si="9"/>
        <v>00688321aK</v>
      </c>
    </row>
    <row r="88" spans="1:14" ht="9.75">
      <c r="A88" s="286" t="s">
        <v>1883</v>
      </c>
      <c r="B88" s="276" t="str">
        <f>VLOOKUP(A88,Adr!A:B,2,FALSE)</f>
        <v>Slovenská gymnastická federácia</v>
      </c>
      <c r="C88" s="277" t="s">
        <v>2496</v>
      </c>
      <c r="D88" s="278">
        <v>10000</v>
      </c>
      <c r="E88" s="287">
        <v>0</v>
      </c>
      <c r="F88" s="280" t="s">
        <v>384</v>
      </c>
      <c r="G88" s="281" t="s">
        <v>360</v>
      </c>
      <c r="H88" s="281" t="s">
        <v>2399</v>
      </c>
      <c r="I88" s="282" t="str">
        <f t="shared" si="5"/>
        <v>00688321d</v>
      </c>
      <c r="J88" s="283" t="str">
        <f t="shared" si="6"/>
        <v>00688321026 03</v>
      </c>
      <c r="K88" s="284"/>
      <c r="L88" s="283" t="str">
        <f t="shared" si="7"/>
        <v>00688321026 03B</v>
      </c>
      <c r="M88" s="284" t="str">
        <f t="shared" si="8"/>
        <v>Slovenská gymnastická federáciadBDobrocká Lucia</v>
      </c>
      <c r="N88" s="270" t="str">
        <f t="shared" si="9"/>
        <v>00688321dB</v>
      </c>
    </row>
    <row r="89" spans="1:14" ht="9.75">
      <c r="A89" s="286" t="s">
        <v>1883</v>
      </c>
      <c r="B89" s="276" t="str">
        <f>VLOOKUP(A89,Adr!A:B,2,FALSE)</f>
        <v>Slovenská gymnastická federácia</v>
      </c>
      <c r="C89" s="277" t="s">
        <v>2497</v>
      </c>
      <c r="D89" s="278">
        <v>25000</v>
      </c>
      <c r="E89" s="287">
        <v>0</v>
      </c>
      <c r="F89" s="280" t="s">
        <v>384</v>
      </c>
      <c r="G89" s="281" t="s">
        <v>360</v>
      </c>
      <c r="H89" s="281" t="s">
        <v>2399</v>
      </c>
      <c r="I89" s="282" t="str">
        <f t="shared" si="5"/>
        <v>00688321d</v>
      </c>
      <c r="J89" s="283" t="str">
        <f t="shared" si="6"/>
        <v>00688321026 03</v>
      </c>
      <c r="K89" s="284"/>
      <c r="L89" s="283" t="str">
        <f t="shared" si="7"/>
        <v>00688321026 03B</v>
      </c>
      <c r="M89" s="284" t="str">
        <f t="shared" si="8"/>
        <v>Slovenská gymnastická federáciadBMokošová Barbora</v>
      </c>
      <c r="N89" s="270" t="str">
        <f t="shared" si="9"/>
        <v>00688321dB</v>
      </c>
    </row>
    <row r="90" spans="1:14" ht="20.25">
      <c r="A90" s="244" t="s">
        <v>1883</v>
      </c>
      <c r="B90" s="276" t="str">
        <f>VLOOKUP(A90,Adr!A:B,2,FALSE)</f>
        <v>Slovenská gymnastická federácia</v>
      </c>
      <c r="C90" s="277" t="s">
        <v>2498</v>
      </c>
      <c r="D90" s="278">
        <v>37466</v>
      </c>
      <c r="E90" s="279">
        <v>0</v>
      </c>
      <c r="F90" s="280" t="s">
        <v>388</v>
      </c>
      <c r="G90" s="285" t="s">
        <v>360</v>
      </c>
      <c r="H90" s="281" t="s">
        <v>2399</v>
      </c>
      <c r="I90" s="282" t="str">
        <f t="shared" si="5"/>
        <v>00688321f</v>
      </c>
      <c r="J90" s="283" t="str">
        <f t="shared" si="6"/>
        <v>00688321026 03</v>
      </c>
      <c r="K90" s="284"/>
      <c r="L90" s="283" t="str">
        <f t="shared" si="7"/>
        <v>00688321026 03B</v>
      </c>
      <c r="M90" s="284" t="str">
        <f t="shared" si="8"/>
        <v>Slovenská gymnastická federáciafBPlnenie úloh verejného záujmu v športe - podpora a rozvoj športu mládeže v gymnastike</v>
      </c>
      <c r="N90" s="270" t="str">
        <f t="shared" si="9"/>
        <v>00688321fB</v>
      </c>
    </row>
    <row r="91" spans="1:14" ht="30">
      <c r="A91" s="244" t="s">
        <v>1883</v>
      </c>
      <c r="B91" s="276" t="str">
        <f>VLOOKUP(A91,Adr!A:B,2,FALSE)</f>
        <v>Slovenská gymnastická federácia</v>
      </c>
      <c r="C91" s="288" t="s">
        <v>2499</v>
      </c>
      <c r="D91" s="289">
        <v>18610</v>
      </c>
      <c r="E91" s="279">
        <v>0</v>
      </c>
      <c r="F91" s="280" t="s">
        <v>396</v>
      </c>
      <c r="G91" s="281" t="s">
        <v>356</v>
      </c>
      <c r="H91" s="281" t="s">
        <v>2399</v>
      </c>
      <c r="I91" s="282" t="str">
        <f t="shared" si="5"/>
        <v>00688321j</v>
      </c>
      <c r="J91" s="283" t="str">
        <f t="shared" si="6"/>
        <v>00688321026 01</v>
      </c>
      <c r="K91" s="284"/>
      <c r="L91" s="283" t="str">
        <f t="shared" si="7"/>
        <v>00688321026 01B</v>
      </c>
      <c r="M91" s="284" t="str">
        <f t="shared" si="8"/>
        <v>Slovenská gymnastická federáciajBZabezpečenie finále školských športových súťaží (Šamorín 2023) v súťažiach kategórie "A" v gymnastike základných škôl</v>
      </c>
      <c r="N91" s="270" t="str">
        <f t="shared" si="9"/>
        <v>00688321jB</v>
      </c>
    </row>
    <row r="92" spans="1:14" ht="30">
      <c r="A92" s="280" t="s">
        <v>1883</v>
      </c>
      <c r="B92" s="276" t="str">
        <f>VLOOKUP(A92,Adr!A:B,2,FALSE)</f>
        <v>Slovenská gymnastická federácia</v>
      </c>
      <c r="C92" s="277" t="s">
        <v>2500</v>
      </c>
      <c r="D92" s="290">
        <v>8100</v>
      </c>
      <c r="E92" s="287">
        <v>0</v>
      </c>
      <c r="F92" s="280" t="s">
        <v>396</v>
      </c>
      <c r="G92" s="281" t="s">
        <v>356</v>
      </c>
      <c r="H92" s="281" t="s">
        <v>2399</v>
      </c>
      <c r="I92" s="282" t="str">
        <f t="shared" si="5"/>
        <v>00688321j</v>
      </c>
      <c r="J92" s="283" t="str">
        <f t="shared" si="6"/>
        <v>00688321026 01</v>
      </c>
      <c r="K92" s="284"/>
      <c r="L92" s="283" t="str">
        <f t="shared" si="7"/>
        <v>00688321026 01B</v>
      </c>
      <c r="M92" s="284" t="str">
        <f t="shared" si="8"/>
        <v>Slovenská gymnastická federáciajBZabezpečenie finále školských športových súťaží (Šamorín 2023) v súťažiach kategórie "A" v parkoure základných škôl</v>
      </c>
      <c r="N92" s="270" t="str">
        <f t="shared" si="9"/>
        <v>00688321jB</v>
      </c>
    </row>
    <row r="93" spans="1:14" ht="20.25">
      <c r="A93" s="244" t="s">
        <v>1890</v>
      </c>
      <c r="B93" s="276" t="str">
        <f>VLOOKUP(A93,Adr!A:B,2,FALSE)</f>
        <v>Slovenská hokejbalová únia</v>
      </c>
      <c r="C93" s="277" t="s">
        <v>391</v>
      </c>
      <c r="D93" s="278">
        <v>250000</v>
      </c>
      <c r="E93" s="287">
        <v>0</v>
      </c>
      <c r="F93" s="280" t="s">
        <v>390</v>
      </c>
      <c r="G93" s="281" t="s">
        <v>360</v>
      </c>
      <c r="H93" s="281" t="s">
        <v>2399</v>
      </c>
      <c r="I93" s="282" t="str">
        <f t="shared" si="5"/>
        <v>00603091g</v>
      </c>
      <c r="J93" s="283" t="str">
        <f t="shared" si="6"/>
        <v>00603091026 03</v>
      </c>
      <c r="K93" s="284"/>
      <c r="L93" s="283" t="str">
        <f t="shared" si="7"/>
        <v>00603091026 03B</v>
      </c>
      <c r="M93" s="284" t="str">
        <f t="shared" si="8"/>
        <v>Slovenská hokejbalová úniagBrozvoj športov, ktoré nie sú uznanými podľa zákona č. 440/2015 Z. z.</v>
      </c>
      <c r="N93" s="270" t="str">
        <f t="shared" si="9"/>
        <v>00603091gB</v>
      </c>
    </row>
    <row r="94" spans="1:14" ht="9.75">
      <c r="A94" s="244" t="s">
        <v>1896</v>
      </c>
      <c r="B94" s="276" t="str">
        <f>VLOOKUP(A94,Adr!A:B,2,FALSE)</f>
        <v>SLOVENSKÁ JAZDECKÁ FEDERÁCIA</v>
      </c>
      <c r="C94" s="277" t="s">
        <v>2501</v>
      </c>
      <c r="D94" s="278">
        <v>185035</v>
      </c>
      <c r="E94" s="279">
        <v>0</v>
      </c>
      <c r="F94" s="280" t="s">
        <v>378</v>
      </c>
      <c r="G94" s="285" t="s">
        <v>358</v>
      </c>
      <c r="H94" s="281" t="s">
        <v>2399</v>
      </c>
      <c r="I94" s="282" t="str">
        <f t="shared" si="5"/>
        <v>31787801a</v>
      </c>
      <c r="J94" s="283" t="str">
        <f t="shared" si="6"/>
        <v>31787801026 02</v>
      </c>
      <c r="K94" s="284" t="s">
        <v>2502</v>
      </c>
      <c r="L94" s="283" t="str">
        <f t="shared" si="7"/>
        <v>31787801026 02B</v>
      </c>
      <c r="M94" s="284" t="str">
        <f t="shared" si="8"/>
        <v>SLOVENSKÁ JAZDECKÁ FEDERÁCIAaBjazdectvo - bežné transfery</v>
      </c>
      <c r="N94" s="270" t="str">
        <f t="shared" si="9"/>
        <v>31787801aB</v>
      </c>
    </row>
    <row r="95" spans="1:14" ht="9.75">
      <c r="A95" s="244" t="s">
        <v>1902</v>
      </c>
      <c r="B95" s="276" t="str">
        <f>VLOOKUP(A95,Adr!A:B,2,FALSE)</f>
        <v>Slovenská kanoistika</v>
      </c>
      <c r="C95" s="288" t="s">
        <v>2503</v>
      </c>
      <c r="D95" s="289">
        <v>2400224</v>
      </c>
      <c r="E95" s="279">
        <v>0</v>
      </c>
      <c r="F95" s="280" t="s">
        <v>378</v>
      </c>
      <c r="G95" s="289" t="s">
        <v>358</v>
      </c>
      <c r="H95" s="281" t="s">
        <v>2399</v>
      </c>
      <c r="I95" s="282" t="str">
        <f t="shared" si="5"/>
        <v>50434101a</v>
      </c>
      <c r="J95" s="283" t="str">
        <f t="shared" si="6"/>
        <v>50434101026 02</v>
      </c>
      <c r="K95" s="284" t="s">
        <v>2504</v>
      </c>
      <c r="L95" s="283" t="str">
        <f t="shared" si="7"/>
        <v>50434101026 02B</v>
      </c>
      <c r="M95" s="284" t="str">
        <f t="shared" si="8"/>
        <v>Slovenská kanoistikaaBkanoistika - bežné transfery</v>
      </c>
      <c r="N95" s="270" t="str">
        <f t="shared" si="9"/>
        <v>50434101aB</v>
      </c>
    </row>
    <row r="96" spans="1:14" ht="9.75">
      <c r="A96" s="250" t="s">
        <v>1902</v>
      </c>
      <c r="B96" s="276" t="str">
        <f>VLOOKUP(A96,Adr!A:B,2,FALSE)</f>
        <v>Slovenská kanoistika</v>
      </c>
      <c r="C96" s="288" t="s">
        <v>2505</v>
      </c>
      <c r="D96" s="289">
        <v>50200</v>
      </c>
      <c r="E96" s="279">
        <v>0</v>
      </c>
      <c r="F96" s="280" t="s">
        <v>378</v>
      </c>
      <c r="G96" s="281" t="s">
        <v>358</v>
      </c>
      <c r="H96" s="281" t="s">
        <v>2415</v>
      </c>
      <c r="I96" s="282" t="str">
        <f t="shared" si="5"/>
        <v>50434101a</v>
      </c>
      <c r="J96" s="283" t="str">
        <f t="shared" si="6"/>
        <v>50434101026 02</v>
      </c>
      <c r="K96" s="284" t="s">
        <v>2504</v>
      </c>
      <c r="L96" s="283" t="str">
        <f t="shared" si="7"/>
        <v>50434101026 02K</v>
      </c>
      <c r="M96" s="284" t="str">
        <f t="shared" si="8"/>
        <v>Slovenská kanoistikaaKkanoistika - kapitálové transfery</v>
      </c>
      <c r="N96" s="270" t="str">
        <f t="shared" si="9"/>
        <v>50434101aK</v>
      </c>
    </row>
    <row r="97" spans="1:14" ht="9.75">
      <c r="A97" s="286" t="s">
        <v>1902</v>
      </c>
      <c r="B97" s="276" t="str">
        <f>VLOOKUP(A97,Adr!A:B,2,FALSE)</f>
        <v>Slovenská kanoistika</v>
      </c>
      <c r="C97" s="277" t="s">
        <v>2506</v>
      </c>
      <c r="D97" s="278">
        <v>60000</v>
      </c>
      <c r="E97" s="287">
        <v>0</v>
      </c>
      <c r="F97" s="280" t="s">
        <v>384</v>
      </c>
      <c r="G97" s="289" t="s">
        <v>360</v>
      </c>
      <c r="H97" s="281" t="s">
        <v>2399</v>
      </c>
      <c r="I97" s="282" t="str">
        <f t="shared" si="5"/>
        <v>50434101d</v>
      </c>
      <c r="J97" s="283" t="str">
        <f t="shared" si="6"/>
        <v>50434101026 03</v>
      </c>
      <c r="K97" s="284"/>
      <c r="L97" s="283" t="str">
        <f t="shared" si="7"/>
        <v>50434101026 03B</v>
      </c>
      <c r="M97" s="284" t="str">
        <f t="shared" si="8"/>
        <v>Slovenská kanoistikadBBaláž Samuel</v>
      </c>
      <c r="N97" s="270" t="str">
        <f t="shared" si="9"/>
        <v>50434101dB</v>
      </c>
    </row>
    <row r="98" spans="1:14" ht="9.75">
      <c r="A98" s="286" t="s">
        <v>1902</v>
      </c>
      <c r="B98" s="276" t="str">
        <f>VLOOKUP(A98,Adr!A:B,2,FALSE)</f>
        <v>Slovenská kanoistika</v>
      </c>
      <c r="C98" s="277" t="s">
        <v>2507</v>
      </c>
      <c r="D98" s="278">
        <v>55400</v>
      </c>
      <c r="E98" s="287">
        <v>0</v>
      </c>
      <c r="F98" s="280" t="s">
        <v>384</v>
      </c>
      <c r="G98" s="289" t="s">
        <v>360</v>
      </c>
      <c r="H98" s="281" t="s">
        <v>2399</v>
      </c>
      <c r="I98" s="282" t="str">
        <f t="shared" si="5"/>
        <v>50434101d</v>
      </c>
      <c r="J98" s="283" t="str">
        <f t="shared" si="6"/>
        <v>50434101026 03</v>
      </c>
      <c r="K98" s="284"/>
      <c r="L98" s="283" t="str">
        <f t="shared" si="7"/>
        <v>50434101026 03B</v>
      </c>
      <c r="M98" s="284" t="str">
        <f t="shared" si="8"/>
        <v>Slovenská kanoistikadBBeňuš Matej</v>
      </c>
      <c r="N98" s="270" t="str">
        <f t="shared" si="9"/>
        <v>50434101dB</v>
      </c>
    </row>
    <row r="99" spans="1:14" ht="9.75">
      <c r="A99" s="286" t="s">
        <v>1902</v>
      </c>
      <c r="B99" s="276" t="str">
        <f>VLOOKUP(A99,Adr!A:B,2,FALSE)</f>
        <v>Slovenská kanoistika</v>
      </c>
      <c r="C99" s="277" t="s">
        <v>2508</v>
      </c>
      <c r="D99" s="278">
        <v>3500</v>
      </c>
      <c r="E99" s="287">
        <v>0</v>
      </c>
      <c r="F99" s="280" t="s">
        <v>384</v>
      </c>
      <c r="G99" s="289" t="s">
        <v>360</v>
      </c>
      <c r="H99" s="281" t="s">
        <v>2415</v>
      </c>
      <c r="I99" s="282" t="str">
        <f t="shared" si="5"/>
        <v>50434101d</v>
      </c>
      <c r="J99" s="283" t="str">
        <f t="shared" si="6"/>
        <v>50434101026 03</v>
      </c>
      <c r="K99" s="284"/>
      <c r="L99" s="283" t="str">
        <f t="shared" si="7"/>
        <v>50434101026 03K</v>
      </c>
      <c r="M99" s="284" t="str">
        <f t="shared" si="8"/>
        <v>Slovenská kanoistikadKBeňuš Matej - kapitálové výdavky</v>
      </c>
      <c r="N99" s="270" t="str">
        <f t="shared" si="9"/>
        <v>50434101dK</v>
      </c>
    </row>
    <row r="100" spans="1:14" ht="9.75">
      <c r="A100" s="286" t="s">
        <v>1902</v>
      </c>
      <c r="B100" s="276" t="str">
        <f>VLOOKUP(A100,Adr!A:B,2,FALSE)</f>
        <v>Slovenská kanoistika</v>
      </c>
      <c r="C100" s="277" t="s">
        <v>2509</v>
      </c>
      <c r="D100" s="278">
        <v>56300</v>
      </c>
      <c r="E100" s="287">
        <v>0</v>
      </c>
      <c r="F100" s="280" t="s">
        <v>384</v>
      </c>
      <c r="G100" s="289" t="s">
        <v>360</v>
      </c>
      <c r="H100" s="281" t="s">
        <v>2399</v>
      </c>
      <c r="I100" s="282" t="str">
        <f t="shared" si="5"/>
        <v>50434101d</v>
      </c>
      <c r="J100" s="283" t="str">
        <f t="shared" si="6"/>
        <v>50434101026 03</v>
      </c>
      <c r="K100" s="284"/>
      <c r="L100" s="283" t="str">
        <f t="shared" si="7"/>
        <v>50434101026 03B</v>
      </c>
      <c r="M100" s="284" t="str">
        <f t="shared" si="8"/>
        <v>Slovenská kanoistikadBBotek Adam</v>
      </c>
      <c r="N100" s="270" t="str">
        <f t="shared" si="9"/>
        <v>50434101dB</v>
      </c>
    </row>
    <row r="101" spans="1:14" ht="9.75">
      <c r="A101" s="244" t="s">
        <v>1902</v>
      </c>
      <c r="B101" s="276" t="str">
        <f>VLOOKUP(A101,Adr!A:B,2,FALSE)</f>
        <v>Slovenská kanoistika</v>
      </c>
      <c r="C101" s="277" t="s">
        <v>2510</v>
      </c>
      <c r="D101" s="278">
        <v>3700</v>
      </c>
      <c r="E101" s="287">
        <v>0</v>
      </c>
      <c r="F101" s="280" t="s">
        <v>384</v>
      </c>
      <c r="G101" s="289" t="s">
        <v>360</v>
      </c>
      <c r="H101" s="281" t="s">
        <v>2415</v>
      </c>
      <c r="I101" s="282" t="str">
        <f t="shared" si="5"/>
        <v>50434101d</v>
      </c>
      <c r="J101" s="283" t="str">
        <f t="shared" si="6"/>
        <v>50434101026 03</v>
      </c>
      <c r="K101" s="284"/>
      <c r="L101" s="283" t="str">
        <f t="shared" si="7"/>
        <v>50434101026 03K</v>
      </c>
      <c r="M101" s="284" t="str">
        <f t="shared" si="8"/>
        <v>Slovenská kanoistikadKBotek Adam - kapitálové výdavky</v>
      </c>
      <c r="N101" s="270" t="str">
        <f t="shared" si="9"/>
        <v>50434101dK</v>
      </c>
    </row>
    <row r="102" spans="1:14" ht="9.75">
      <c r="A102" s="280" t="s">
        <v>1902</v>
      </c>
      <c r="B102" s="276" t="str">
        <f>VLOOKUP(A102,Adr!A:B,2,FALSE)</f>
        <v>Slovenská kanoistika</v>
      </c>
      <c r="C102" s="277" t="s">
        <v>2511</v>
      </c>
      <c r="D102" s="290">
        <v>27200</v>
      </c>
      <c r="E102" s="287">
        <v>0</v>
      </c>
      <c r="F102" s="280" t="s">
        <v>384</v>
      </c>
      <c r="G102" s="281" t="s">
        <v>360</v>
      </c>
      <c r="H102" s="281" t="s">
        <v>2399</v>
      </c>
      <c r="I102" s="282" t="str">
        <f t="shared" si="5"/>
        <v>50434101d</v>
      </c>
      <c r="J102" s="283" t="str">
        <f t="shared" si="6"/>
        <v>50434101026 03</v>
      </c>
      <c r="K102" s="284"/>
      <c r="L102" s="283" t="str">
        <f t="shared" si="7"/>
        <v>50434101026 03B</v>
      </c>
      <c r="M102" s="284" t="str">
        <f t="shared" si="8"/>
        <v>Slovenská kanoistikadBBugár Reka</v>
      </c>
      <c r="N102" s="270" t="str">
        <f t="shared" si="9"/>
        <v>50434101dB</v>
      </c>
    </row>
    <row r="103" spans="1:14" ht="9.75">
      <c r="A103" s="280" t="s">
        <v>1902</v>
      </c>
      <c r="B103" s="276" t="str">
        <f>VLOOKUP(A103,Adr!A:B,2,FALSE)</f>
        <v>Slovenská kanoistika</v>
      </c>
      <c r="C103" s="277" t="s">
        <v>2512</v>
      </c>
      <c r="D103" s="290">
        <v>7500</v>
      </c>
      <c r="E103" s="279">
        <v>0</v>
      </c>
      <c r="F103" s="280" t="s">
        <v>384</v>
      </c>
      <c r="G103" s="281" t="s">
        <v>360</v>
      </c>
      <c r="H103" s="281" t="s">
        <v>2399</v>
      </c>
      <c r="I103" s="282" t="str">
        <f t="shared" si="5"/>
        <v>50434101d</v>
      </c>
      <c r="J103" s="283" t="str">
        <f t="shared" si="6"/>
        <v>50434101026 03</v>
      </c>
      <c r="K103" s="284"/>
      <c r="L103" s="283" t="str">
        <f t="shared" si="7"/>
        <v>50434101026 03B</v>
      </c>
      <c r="M103" s="284" t="str">
        <f t="shared" si="8"/>
        <v>Slovenská kanoistikadBCzaniková Tereza</v>
      </c>
      <c r="N103" s="270" t="str">
        <f t="shared" si="9"/>
        <v>50434101dB</v>
      </c>
    </row>
    <row r="104" spans="1:14" ht="9.75">
      <c r="A104" s="244" t="s">
        <v>1902</v>
      </c>
      <c r="B104" s="276" t="str">
        <f>VLOOKUP(A104,Adr!A:B,2,FALSE)</f>
        <v>Slovenská kanoistika</v>
      </c>
      <c r="C104" s="277" t="s">
        <v>2513</v>
      </c>
      <c r="D104" s="278">
        <v>15200</v>
      </c>
      <c r="E104" s="287">
        <v>0</v>
      </c>
      <c r="F104" s="280" t="s">
        <v>384</v>
      </c>
      <c r="G104" s="281" t="s">
        <v>360</v>
      </c>
      <c r="H104" s="281" t="s">
        <v>2399</v>
      </c>
      <c r="I104" s="282" t="str">
        <f t="shared" si="5"/>
        <v>50434101d</v>
      </c>
      <c r="J104" s="283" t="str">
        <f t="shared" si="6"/>
        <v>50434101026 03</v>
      </c>
      <c r="K104" s="284"/>
      <c r="L104" s="283" t="str">
        <f t="shared" si="7"/>
        <v>50434101026 03B</v>
      </c>
      <c r="M104" s="284" t="str">
        <f t="shared" si="8"/>
        <v>Slovenská kanoistikadBČulenová Dagmar</v>
      </c>
      <c r="N104" s="270" t="str">
        <f t="shared" si="9"/>
        <v>50434101dB</v>
      </c>
    </row>
    <row r="105" spans="1:14" ht="9.75">
      <c r="A105" s="244" t="s">
        <v>1902</v>
      </c>
      <c r="B105" s="276" t="str">
        <f>VLOOKUP(A105,Adr!A:B,2,FALSE)</f>
        <v>Slovenská kanoistika</v>
      </c>
      <c r="C105" s="277" t="s">
        <v>2514</v>
      </c>
      <c r="D105" s="278">
        <v>9300</v>
      </c>
      <c r="E105" s="279">
        <v>0</v>
      </c>
      <c r="F105" s="280" t="s">
        <v>384</v>
      </c>
      <c r="G105" s="285" t="s">
        <v>360</v>
      </c>
      <c r="H105" s="281" t="s">
        <v>2399</v>
      </c>
      <c r="I105" s="282" t="str">
        <f t="shared" si="5"/>
        <v>50434101d</v>
      </c>
      <c r="J105" s="283" t="str">
        <f t="shared" si="6"/>
        <v>50434101026 03</v>
      </c>
      <c r="K105" s="284"/>
      <c r="L105" s="283" t="str">
        <f t="shared" si="7"/>
        <v>50434101026 03B</v>
      </c>
      <c r="M105" s="284" t="str">
        <f t="shared" si="8"/>
        <v>Slovenská kanoistikadBDanaš Matej</v>
      </c>
      <c r="N105" s="270" t="str">
        <f t="shared" si="9"/>
        <v>50434101dB</v>
      </c>
    </row>
    <row r="106" spans="1:14" ht="9.75">
      <c r="A106" s="244" t="s">
        <v>1902</v>
      </c>
      <c r="B106" s="276" t="str">
        <f>VLOOKUP(A106,Adr!A:B,2,FALSE)</f>
        <v>Slovenská kanoistika</v>
      </c>
      <c r="C106" s="277" t="s">
        <v>2515</v>
      </c>
      <c r="D106" s="278">
        <v>9300</v>
      </c>
      <c r="E106" s="279">
        <v>0</v>
      </c>
      <c r="F106" s="280" t="s">
        <v>384</v>
      </c>
      <c r="G106" s="285" t="s">
        <v>360</v>
      </c>
      <c r="H106" s="281" t="s">
        <v>2399</v>
      </c>
      <c r="I106" s="282" t="str">
        <f t="shared" si="5"/>
        <v>50434101d</v>
      </c>
      <c r="J106" s="283" t="str">
        <f t="shared" si="6"/>
        <v>50434101026 03</v>
      </c>
      <c r="K106" s="284"/>
      <c r="L106" s="283" t="str">
        <f t="shared" si="7"/>
        <v>50434101026 03B</v>
      </c>
      <c r="M106" s="284" t="str">
        <f t="shared" si="8"/>
        <v>Slovenská kanoistikadBDoktorík Dominik</v>
      </c>
      <c r="N106" s="270" t="str">
        <f t="shared" si="9"/>
        <v>50434101dB</v>
      </c>
    </row>
    <row r="107" spans="1:14" ht="9.75">
      <c r="A107" s="280" t="s">
        <v>1902</v>
      </c>
      <c r="B107" s="276" t="str">
        <f>VLOOKUP(A107,Adr!A:B,2,FALSE)</f>
        <v>Slovenská kanoistika</v>
      </c>
      <c r="C107" s="277" t="s">
        <v>2516</v>
      </c>
      <c r="D107" s="278">
        <v>12500</v>
      </c>
      <c r="E107" s="279">
        <v>0</v>
      </c>
      <c r="F107" s="280" t="s">
        <v>384</v>
      </c>
      <c r="G107" s="285" t="s">
        <v>360</v>
      </c>
      <c r="H107" s="281" t="s">
        <v>2399</v>
      </c>
      <c r="I107" s="282" t="str">
        <f t="shared" si="5"/>
        <v>50434101d</v>
      </c>
      <c r="J107" s="283" t="str">
        <f t="shared" si="6"/>
        <v>50434101026 03</v>
      </c>
      <c r="K107" s="284"/>
      <c r="L107" s="283" t="str">
        <f t="shared" si="7"/>
        <v>50434101026 03B</v>
      </c>
      <c r="M107" s="284" t="str">
        <f t="shared" si="8"/>
        <v>Slovenská kanoistikadBDorner Milan</v>
      </c>
      <c r="N107" s="270" t="str">
        <f t="shared" si="9"/>
        <v>50434101dB</v>
      </c>
    </row>
    <row r="108" spans="1:14" ht="9.75">
      <c r="A108" s="244" t="s">
        <v>1902</v>
      </c>
      <c r="B108" s="276" t="str">
        <f>VLOOKUP(A108,Adr!A:B,2,FALSE)</f>
        <v>Slovenská kanoistika</v>
      </c>
      <c r="C108" s="277" t="s">
        <v>2517</v>
      </c>
      <c r="D108" s="278">
        <v>9300</v>
      </c>
      <c r="E108" s="279">
        <v>0</v>
      </c>
      <c r="F108" s="280" t="s">
        <v>384</v>
      </c>
      <c r="G108" s="285" t="s">
        <v>360</v>
      </c>
      <c r="H108" s="281" t="s">
        <v>2399</v>
      </c>
      <c r="I108" s="282" t="str">
        <f t="shared" si="5"/>
        <v>50434101d</v>
      </c>
      <c r="J108" s="283" t="str">
        <f t="shared" si="6"/>
        <v>50434101026 03</v>
      </c>
      <c r="K108" s="284"/>
      <c r="L108" s="283" t="str">
        <f t="shared" si="7"/>
        <v>50434101026 03B</v>
      </c>
      <c r="M108" s="284" t="str">
        <f t="shared" si="8"/>
        <v>Slovenská kanoistikadBGavorová Hana</v>
      </c>
      <c r="N108" s="270" t="str">
        <f t="shared" si="9"/>
        <v>50434101dB</v>
      </c>
    </row>
    <row r="109" spans="1:14" ht="9.75">
      <c r="A109" s="244" t="s">
        <v>1902</v>
      </c>
      <c r="B109" s="276" t="str">
        <f>VLOOKUP(A109,Adr!A:B,2,FALSE)</f>
        <v>Slovenská kanoistika</v>
      </c>
      <c r="C109" s="288" t="s">
        <v>2518</v>
      </c>
      <c r="D109" s="289">
        <v>10000</v>
      </c>
      <c r="E109" s="279">
        <v>0</v>
      </c>
      <c r="F109" s="280" t="s">
        <v>384</v>
      </c>
      <c r="G109" s="285" t="s">
        <v>360</v>
      </c>
      <c r="H109" s="281" t="s">
        <v>2399</v>
      </c>
      <c r="I109" s="282" t="str">
        <f t="shared" si="5"/>
        <v>50434101d</v>
      </c>
      <c r="J109" s="283" t="str">
        <f t="shared" si="6"/>
        <v>50434101026 03</v>
      </c>
      <c r="K109" s="284"/>
      <c r="L109" s="283" t="str">
        <f t="shared" si="7"/>
        <v>50434101026 03B</v>
      </c>
      <c r="M109" s="284" t="str">
        <f t="shared" si="8"/>
        <v>Slovenská kanoistikadBGlejteková Simona</v>
      </c>
      <c r="N109" s="270" t="str">
        <f t="shared" si="9"/>
        <v>50434101dB</v>
      </c>
    </row>
    <row r="110" spans="1:14" ht="9.75">
      <c r="A110" s="280" t="s">
        <v>1902</v>
      </c>
      <c r="B110" s="276" t="str">
        <f>VLOOKUP(A110,Adr!A:B,2,FALSE)</f>
        <v>Slovenská kanoistika</v>
      </c>
      <c r="C110" s="288" t="s">
        <v>2519</v>
      </c>
      <c r="D110" s="289">
        <v>15000</v>
      </c>
      <c r="E110" s="279">
        <v>0</v>
      </c>
      <c r="F110" s="280" t="s">
        <v>384</v>
      </c>
      <c r="G110" s="285" t="s">
        <v>360</v>
      </c>
      <c r="H110" s="281" t="s">
        <v>2399</v>
      </c>
      <c r="I110" s="282" t="str">
        <f t="shared" si="5"/>
        <v>50434101d</v>
      </c>
      <c r="J110" s="283" t="str">
        <f t="shared" si="6"/>
        <v>50434101026 03</v>
      </c>
      <c r="K110" s="284"/>
      <c r="L110" s="283" t="str">
        <f t="shared" si="7"/>
        <v>50434101026 03B</v>
      </c>
      <c r="M110" s="284" t="str">
        <f t="shared" si="8"/>
        <v>Slovenská kanoistikadBGonšenica Adam</v>
      </c>
      <c r="N110" s="270" t="str">
        <f t="shared" si="9"/>
        <v>50434101dB</v>
      </c>
    </row>
    <row r="111" spans="1:14" ht="9.75">
      <c r="A111" s="280" t="s">
        <v>1902</v>
      </c>
      <c r="B111" s="276" t="str">
        <f>VLOOKUP(A111,Adr!A:B,2,FALSE)</f>
        <v>Slovenská kanoistika</v>
      </c>
      <c r="C111" s="277" t="s">
        <v>2520</v>
      </c>
      <c r="D111" s="289">
        <v>73400</v>
      </c>
      <c r="E111" s="279">
        <v>0</v>
      </c>
      <c r="F111" s="280" t="s">
        <v>384</v>
      </c>
      <c r="G111" s="285" t="s">
        <v>360</v>
      </c>
      <c r="H111" s="281" t="s">
        <v>2399</v>
      </c>
      <c r="I111" s="282" t="str">
        <f t="shared" si="5"/>
        <v>50434101d</v>
      </c>
      <c r="J111" s="283" t="str">
        <f t="shared" si="6"/>
        <v>50434101026 03</v>
      </c>
      <c r="K111" s="284"/>
      <c r="L111" s="283" t="str">
        <f t="shared" si="7"/>
        <v>50434101026 03B</v>
      </c>
      <c r="M111" s="284" t="str">
        <f t="shared" si="8"/>
        <v>Slovenská kanoistikadBGrigar Jakub</v>
      </c>
      <c r="N111" s="270" t="str">
        <f t="shared" si="9"/>
        <v>50434101dB</v>
      </c>
    </row>
    <row r="112" spans="1:14" ht="9.75">
      <c r="A112" s="244" t="s">
        <v>1902</v>
      </c>
      <c r="B112" s="276" t="str">
        <f>VLOOKUP(A112,Adr!A:B,2,FALSE)</f>
        <v>Slovenská kanoistika</v>
      </c>
      <c r="C112" s="277" t="s">
        <v>2521</v>
      </c>
      <c r="D112" s="278">
        <v>4800</v>
      </c>
      <c r="E112" s="287">
        <v>0</v>
      </c>
      <c r="F112" s="280" t="s">
        <v>384</v>
      </c>
      <c r="G112" s="281" t="s">
        <v>360</v>
      </c>
      <c r="H112" s="281" t="s">
        <v>2415</v>
      </c>
      <c r="I112" s="282" t="str">
        <f t="shared" si="5"/>
        <v>50434101d</v>
      </c>
      <c r="J112" s="283" t="str">
        <f t="shared" si="6"/>
        <v>50434101026 03</v>
      </c>
      <c r="K112" s="284"/>
      <c r="L112" s="283" t="str">
        <f t="shared" si="7"/>
        <v>50434101026 03K</v>
      </c>
      <c r="M112" s="284" t="str">
        <f t="shared" si="8"/>
        <v>Slovenská kanoistikadKGrigar Jakub - kapitálové výdavky</v>
      </c>
      <c r="N112" s="270" t="str">
        <f t="shared" si="9"/>
        <v>50434101dK</v>
      </c>
    </row>
    <row r="113" spans="1:14" ht="9.75">
      <c r="A113" s="244" t="s">
        <v>1902</v>
      </c>
      <c r="B113" s="276" t="str">
        <f>VLOOKUP(A113,Adr!A:B,2,FALSE)</f>
        <v>Slovenská kanoistika</v>
      </c>
      <c r="C113" s="277" t="s">
        <v>2522</v>
      </c>
      <c r="D113" s="278">
        <v>28900</v>
      </c>
      <c r="E113" s="287">
        <v>0</v>
      </c>
      <c r="F113" s="280" t="s">
        <v>384</v>
      </c>
      <c r="G113" s="281" t="s">
        <v>360</v>
      </c>
      <c r="H113" s="281" t="s">
        <v>2399</v>
      </c>
      <c r="I113" s="282" t="str">
        <f t="shared" si="5"/>
        <v>50434101d</v>
      </c>
      <c r="J113" s="283" t="str">
        <f t="shared" si="6"/>
        <v>50434101026 03</v>
      </c>
      <c r="K113" s="284"/>
      <c r="L113" s="283" t="str">
        <f t="shared" si="7"/>
        <v>50434101026 03B</v>
      </c>
      <c r="M113" s="284" t="str">
        <f t="shared" si="8"/>
        <v>Slovenská kanoistikadBHalčin Martin</v>
      </c>
      <c r="N113" s="270" t="str">
        <f t="shared" si="9"/>
        <v>50434101dB</v>
      </c>
    </row>
    <row r="114" spans="1:14" ht="9.75">
      <c r="A114" s="280" t="s">
        <v>1902</v>
      </c>
      <c r="B114" s="276" t="str">
        <f>VLOOKUP(A114,Adr!A:B,2,FALSE)</f>
        <v>Slovenská kanoistika</v>
      </c>
      <c r="C114" s="288" t="s">
        <v>2523</v>
      </c>
      <c r="D114" s="289">
        <v>9300</v>
      </c>
      <c r="E114" s="279">
        <v>0</v>
      </c>
      <c r="F114" s="280" t="s">
        <v>384</v>
      </c>
      <c r="G114" s="285" t="s">
        <v>360</v>
      </c>
      <c r="H114" s="281" t="s">
        <v>2399</v>
      </c>
      <c r="I114" s="282" t="str">
        <f t="shared" si="5"/>
        <v>50434101d</v>
      </c>
      <c r="J114" s="283" t="str">
        <f t="shared" si="6"/>
        <v>50434101026 03</v>
      </c>
      <c r="K114" s="284"/>
      <c r="L114" s="283" t="str">
        <f t="shared" si="7"/>
        <v>50434101026 03B</v>
      </c>
      <c r="M114" s="284" t="str">
        <f t="shared" si="8"/>
        <v>Slovenská kanoistikadBHolka Tomáš</v>
      </c>
      <c r="N114" s="270" t="str">
        <f t="shared" si="9"/>
        <v>50434101dB</v>
      </c>
    </row>
    <row r="115" spans="1:14" ht="9.75">
      <c r="A115" s="280" t="s">
        <v>1902</v>
      </c>
      <c r="B115" s="276" t="str">
        <f>VLOOKUP(A115,Adr!A:B,2,FALSE)</f>
        <v>Slovenská kanoistika</v>
      </c>
      <c r="C115" s="288" t="s">
        <v>2524</v>
      </c>
      <c r="D115" s="289">
        <v>9300</v>
      </c>
      <c r="E115" s="279">
        <v>0</v>
      </c>
      <c r="F115" s="280" t="s">
        <v>384</v>
      </c>
      <c r="G115" s="285" t="s">
        <v>360</v>
      </c>
      <c r="H115" s="281" t="s">
        <v>2399</v>
      </c>
      <c r="I115" s="282" t="str">
        <f t="shared" si="5"/>
        <v>50434101d</v>
      </c>
      <c r="J115" s="283" t="str">
        <f t="shared" si="6"/>
        <v>50434101026 03</v>
      </c>
      <c r="K115" s="284"/>
      <c r="L115" s="283" t="str">
        <f t="shared" si="7"/>
        <v>50434101026 03B</v>
      </c>
      <c r="M115" s="284" t="str">
        <f t="shared" si="8"/>
        <v>Slovenská kanoistikadBHusariková Diana</v>
      </c>
      <c r="N115" s="270" t="str">
        <f t="shared" si="9"/>
        <v>50434101dB</v>
      </c>
    </row>
    <row r="116" spans="1:14" ht="9.75">
      <c r="A116" s="286" t="s">
        <v>1902</v>
      </c>
      <c r="B116" s="276" t="str">
        <f>VLOOKUP(A116,Adr!A:B,2,FALSE)</f>
        <v>Slovenská kanoistika</v>
      </c>
      <c r="C116" s="277" t="s">
        <v>2525</v>
      </c>
      <c r="D116" s="278">
        <v>15000</v>
      </c>
      <c r="E116" s="287">
        <v>0</v>
      </c>
      <c r="F116" s="280" t="s">
        <v>384</v>
      </c>
      <c r="G116" s="281" t="s">
        <v>360</v>
      </c>
      <c r="H116" s="281" t="s">
        <v>2399</v>
      </c>
      <c r="I116" s="282" t="str">
        <f t="shared" si="5"/>
        <v>50434101d</v>
      </c>
      <c r="J116" s="283" t="str">
        <f t="shared" si="6"/>
        <v>50434101026 03</v>
      </c>
      <c r="K116" s="284"/>
      <c r="L116" s="283" t="str">
        <f t="shared" si="7"/>
        <v>50434101026 03B</v>
      </c>
      <c r="M116" s="284" t="str">
        <f t="shared" si="8"/>
        <v>Slovenská kanoistikadBChlebová Ivana</v>
      </c>
      <c r="N116" s="270" t="str">
        <f t="shared" si="9"/>
        <v>50434101dB</v>
      </c>
    </row>
    <row r="117" spans="1:14" ht="9.75">
      <c r="A117" s="286" t="s">
        <v>1902</v>
      </c>
      <c r="B117" s="276" t="str">
        <f>VLOOKUP(A117,Adr!A:B,2,FALSE)</f>
        <v>Slovenská kanoistika</v>
      </c>
      <c r="C117" s="277" t="s">
        <v>2526</v>
      </c>
      <c r="D117" s="278">
        <v>10000</v>
      </c>
      <c r="E117" s="287">
        <v>0</v>
      </c>
      <c r="F117" s="280" t="s">
        <v>384</v>
      </c>
      <c r="G117" s="289" t="s">
        <v>360</v>
      </c>
      <c r="H117" s="281" t="s">
        <v>2399</v>
      </c>
      <c r="I117" s="282" t="str">
        <f t="shared" si="5"/>
        <v>50434101d</v>
      </c>
      <c r="J117" s="283" t="str">
        <f t="shared" si="6"/>
        <v>50434101026 03</v>
      </c>
      <c r="K117" s="284"/>
      <c r="L117" s="283" t="str">
        <f t="shared" si="7"/>
        <v>50434101026 03B</v>
      </c>
      <c r="M117" s="284" t="str">
        <f t="shared" si="8"/>
        <v>Slovenská kanoistikadBIvanecký Jaromír</v>
      </c>
      <c r="N117" s="270" t="str">
        <f t="shared" si="9"/>
        <v>50434101dB</v>
      </c>
    </row>
    <row r="118" spans="1:14" ht="9.75">
      <c r="A118" s="280" t="s">
        <v>1902</v>
      </c>
      <c r="B118" s="276" t="str">
        <f>VLOOKUP(A118,Adr!A:B,2,FALSE)</f>
        <v>Slovenská kanoistika</v>
      </c>
      <c r="C118" s="277" t="s">
        <v>2527</v>
      </c>
      <c r="D118" s="290">
        <v>9300</v>
      </c>
      <c r="E118" s="279">
        <v>0</v>
      </c>
      <c r="F118" s="280" t="s">
        <v>384</v>
      </c>
      <c r="G118" s="281" t="s">
        <v>360</v>
      </c>
      <c r="H118" s="281" t="s">
        <v>2399</v>
      </c>
      <c r="I118" s="282" t="str">
        <f t="shared" si="5"/>
        <v>50434101d</v>
      </c>
      <c r="J118" s="283" t="str">
        <f t="shared" si="6"/>
        <v>50434101026 03</v>
      </c>
      <c r="K118" s="284"/>
      <c r="L118" s="283" t="str">
        <f t="shared" si="7"/>
        <v>50434101026 03B</v>
      </c>
      <c r="M118" s="284" t="str">
        <f t="shared" si="8"/>
        <v>Slovenská kanoistikadBJakubisová Romana</v>
      </c>
      <c r="N118" s="270" t="str">
        <f t="shared" si="9"/>
        <v>50434101dB</v>
      </c>
    </row>
    <row r="119" spans="1:14" ht="9.75">
      <c r="A119" s="280" t="s">
        <v>1902</v>
      </c>
      <c r="B119" s="276" t="str">
        <f>VLOOKUP(A119,Adr!A:B,2,FALSE)</f>
        <v>Slovenská kanoistika</v>
      </c>
      <c r="C119" s="288" t="s">
        <v>2528</v>
      </c>
      <c r="D119" s="289">
        <v>17500</v>
      </c>
      <c r="E119" s="279">
        <v>0</v>
      </c>
      <c r="F119" s="280" t="s">
        <v>384</v>
      </c>
      <c r="G119" s="285" t="s">
        <v>360</v>
      </c>
      <c r="H119" s="281" t="s">
        <v>2399</v>
      </c>
      <c r="I119" s="282" t="str">
        <f t="shared" si="5"/>
        <v>50434101d</v>
      </c>
      <c r="J119" s="283" t="str">
        <f t="shared" si="6"/>
        <v>50434101026 03</v>
      </c>
      <c r="K119" s="284"/>
      <c r="L119" s="283" t="str">
        <f t="shared" si="7"/>
        <v>50434101026 03B</v>
      </c>
      <c r="M119" s="284" t="str">
        <f t="shared" si="8"/>
        <v>Slovenská kanoistikadBJedinák Matúš</v>
      </c>
      <c r="N119" s="270" t="str">
        <f t="shared" si="9"/>
        <v>50434101dB</v>
      </c>
    </row>
    <row r="120" spans="1:14" ht="9.75">
      <c r="A120" s="280" t="s">
        <v>1902</v>
      </c>
      <c r="B120" s="276" t="str">
        <f>VLOOKUP(A120,Adr!A:B,2,FALSE)</f>
        <v>Slovenská kanoistika</v>
      </c>
      <c r="C120" s="277" t="s">
        <v>2529</v>
      </c>
      <c r="D120" s="290">
        <v>7500</v>
      </c>
      <c r="E120" s="279">
        <v>0</v>
      </c>
      <c r="F120" s="280" t="s">
        <v>384</v>
      </c>
      <c r="G120" s="285" t="s">
        <v>360</v>
      </c>
      <c r="H120" s="281" t="s">
        <v>2399</v>
      </c>
      <c r="I120" s="282" t="str">
        <f t="shared" si="5"/>
        <v>50434101d</v>
      </c>
      <c r="J120" s="283" t="str">
        <f t="shared" si="6"/>
        <v>50434101026 03</v>
      </c>
      <c r="K120" s="284"/>
      <c r="L120" s="283" t="str">
        <f t="shared" si="7"/>
        <v>50434101026 03B</v>
      </c>
      <c r="M120" s="284" t="str">
        <f t="shared" si="8"/>
        <v>Slovenská kanoistikadBKizek Peter</v>
      </c>
      <c r="N120" s="270" t="str">
        <f t="shared" si="9"/>
        <v>50434101dB</v>
      </c>
    </row>
    <row r="121" spans="1:14" ht="9.75">
      <c r="A121" s="286" t="s">
        <v>1902</v>
      </c>
      <c r="B121" s="276" t="str">
        <f>VLOOKUP(A121,Adr!A:B,2,FALSE)</f>
        <v>Slovenská kanoistika</v>
      </c>
      <c r="C121" s="277" t="s">
        <v>2530</v>
      </c>
      <c r="D121" s="278">
        <v>11200</v>
      </c>
      <c r="E121" s="287">
        <v>0</v>
      </c>
      <c r="F121" s="280" t="s">
        <v>384</v>
      </c>
      <c r="G121" s="289" t="s">
        <v>360</v>
      </c>
      <c r="H121" s="281" t="s">
        <v>2399</v>
      </c>
      <c r="I121" s="282" t="str">
        <f t="shared" si="5"/>
        <v>50434101d</v>
      </c>
      <c r="J121" s="283" t="str">
        <f t="shared" si="6"/>
        <v>50434101026 03</v>
      </c>
      <c r="K121" s="284"/>
      <c r="L121" s="283" t="str">
        <f t="shared" si="7"/>
        <v>50434101026 03B</v>
      </c>
      <c r="M121" s="284" t="str">
        <f t="shared" si="8"/>
        <v>Slovenská kanoistikadBKmeťová Ivana</v>
      </c>
      <c r="N121" s="270" t="str">
        <f t="shared" si="9"/>
        <v>50434101dB</v>
      </c>
    </row>
    <row r="122" spans="1:14" ht="9.75">
      <c r="A122" s="286" t="s">
        <v>1902</v>
      </c>
      <c r="B122" s="276" t="str">
        <f>VLOOKUP(A122,Adr!A:B,2,FALSE)</f>
        <v>Slovenská kanoistika</v>
      </c>
      <c r="C122" s="277" t="s">
        <v>2531</v>
      </c>
      <c r="D122" s="278">
        <v>17500</v>
      </c>
      <c r="E122" s="287">
        <v>0</v>
      </c>
      <c r="F122" s="280" t="s">
        <v>384</v>
      </c>
      <c r="G122" s="289" t="s">
        <v>360</v>
      </c>
      <c r="H122" s="281" t="s">
        <v>2399</v>
      </c>
      <c r="I122" s="282" t="str">
        <f t="shared" si="5"/>
        <v>50434101d</v>
      </c>
      <c r="J122" s="283" t="str">
        <f t="shared" si="6"/>
        <v>50434101026 03</v>
      </c>
      <c r="K122" s="284"/>
      <c r="L122" s="283" t="str">
        <f t="shared" si="7"/>
        <v>50434101026 03B</v>
      </c>
      <c r="M122" s="284" t="str">
        <f t="shared" si="8"/>
        <v>Slovenská kanoistikadBKrajčí Samuel</v>
      </c>
      <c r="N122" s="270" t="str">
        <f t="shared" si="9"/>
        <v>50434101dB</v>
      </c>
    </row>
    <row r="123" spans="1:14" ht="9.75">
      <c r="A123" s="286" t="s">
        <v>1902</v>
      </c>
      <c r="B123" s="276" t="str">
        <f>VLOOKUP(A123,Adr!A:B,2,FALSE)</f>
        <v>Slovenská kanoistika</v>
      </c>
      <c r="C123" s="277" t="s">
        <v>2532</v>
      </c>
      <c r="D123" s="278">
        <v>9300</v>
      </c>
      <c r="E123" s="287">
        <v>0</v>
      </c>
      <c r="F123" s="280" t="s">
        <v>384</v>
      </c>
      <c r="G123" s="289" t="s">
        <v>360</v>
      </c>
      <c r="H123" s="281" t="s">
        <v>2399</v>
      </c>
      <c r="I123" s="282" t="str">
        <f t="shared" si="5"/>
        <v>50434101d</v>
      </c>
      <c r="J123" s="283" t="str">
        <f t="shared" si="6"/>
        <v>50434101026 03</v>
      </c>
      <c r="K123" s="284"/>
      <c r="L123" s="283" t="str">
        <f t="shared" si="7"/>
        <v>50434101026 03B</v>
      </c>
      <c r="M123" s="284" t="str">
        <f t="shared" si="8"/>
        <v>Slovenská kanoistikadBKukučka Juraj</v>
      </c>
      <c r="N123" s="270" t="str">
        <f t="shared" si="9"/>
        <v>50434101dB</v>
      </c>
    </row>
    <row r="124" spans="1:14" ht="9.75">
      <c r="A124" s="244" t="s">
        <v>1902</v>
      </c>
      <c r="B124" s="276" t="str">
        <f>VLOOKUP(A124,Adr!A:B,2,FALSE)</f>
        <v>Slovenská kanoistika</v>
      </c>
      <c r="C124" s="277" t="s">
        <v>2533</v>
      </c>
      <c r="D124" s="278">
        <v>35500</v>
      </c>
      <c r="E124" s="279">
        <v>0</v>
      </c>
      <c r="F124" s="280" t="s">
        <v>384</v>
      </c>
      <c r="G124" s="289" t="s">
        <v>360</v>
      </c>
      <c r="H124" s="281" t="s">
        <v>2399</v>
      </c>
      <c r="I124" s="282" t="str">
        <f t="shared" si="5"/>
        <v>50434101d</v>
      </c>
      <c r="J124" s="283" t="str">
        <f t="shared" si="6"/>
        <v>50434101026 03</v>
      </c>
      <c r="K124" s="284"/>
      <c r="L124" s="283" t="str">
        <f t="shared" si="7"/>
        <v>50434101026 03B</v>
      </c>
      <c r="M124" s="284" t="str">
        <f t="shared" si="8"/>
        <v>Slovenská kanoistikadBLuknárová Emanuela</v>
      </c>
      <c r="N124" s="270" t="str">
        <f t="shared" si="9"/>
        <v>50434101dB</v>
      </c>
    </row>
    <row r="125" spans="1:14" ht="9.75">
      <c r="A125" s="250" t="s">
        <v>1902</v>
      </c>
      <c r="B125" s="276" t="str">
        <f>VLOOKUP(A125,Adr!A:B,2,FALSE)</f>
        <v>Slovenská kanoistika</v>
      </c>
      <c r="C125" s="277" t="s">
        <v>2534</v>
      </c>
      <c r="D125" s="278">
        <v>10000</v>
      </c>
      <c r="E125" s="279">
        <v>0</v>
      </c>
      <c r="F125" s="280" t="s">
        <v>384</v>
      </c>
      <c r="G125" s="281" t="s">
        <v>360</v>
      </c>
      <c r="H125" s="281" t="s">
        <v>2399</v>
      </c>
      <c r="I125" s="282" t="str">
        <f t="shared" si="5"/>
        <v>50434101d</v>
      </c>
      <c r="J125" s="283" t="str">
        <f t="shared" si="6"/>
        <v>50434101026 03</v>
      </c>
      <c r="K125" s="284"/>
      <c r="L125" s="283" t="str">
        <f t="shared" si="7"/>
        <v>50434101026 03B</v>
      </c>
      <c r="M125" s="284" t="str">
        <f t="shared" si="8"/>
        <v>Slovenská kanoistikadBMacúš Ondrej</v>
      </c>
      <c r="N125" s="270" t="str">
        <f t="shared" si="9"/>
        <v>50434101dB</v>
      </c>
    </row>
    <row r="126" spans="1:14" ht="9.75">
      <c r="A126" s="244" t="s">
        <v>1902</v>
      </c>
      <c r="B126" s="276" t="str">
        <f>VLOOKUP(A126,Adr!A:B,2,FALSE)</f>
        <v>Slovenská kanoistika</v>
      </c>
      <c r="C126" s="277" t="s">
        <v>2535</v>
      </c>
      <c r="D126" s="278">
        <v>9873</v>
      </c>
      <c r="E126" s="279">
        <v>0</v>
      </c>
      <c r="F126" s="280" t="s">
        <v>384</v>
      </c>
      <c r="G126" s="285" t="s">
        <v>360</v>
      </c>
      <c r="H126" s="281" t="s">
        <v>2399</v>
      </c>
      <c r="I126" s="282" t="str">
        <f t="shared" si="5"/>
        <v>50434101d</v>
      </c>
      <c r="J126" s="283" t="str">
        <f t="shared" si="6"/>
        <v>50434101026 03</v>
      </c>
      <c r="K126" s="284"/>
      <c r="L126" s="283" t="str">
        <f t="shared" si="7"/>
        <v>50434101026 03B</v>
      </c>
      <c r="M126" s="284" t="str">
        <f t="shared" si="8"/>
        <v>Slovenská kanoistikadBMaria Gamsjager Lisa</v>
      </c>
      <c r="N126" s="270" t="str">
        <f t="shared" si="9"/>
        <v>50434101dB</v>
      </c>
    </row>
    <row r="127" spans="1:14" ht="9.75">
      <c r="A127" s="244" t="s">
        <v>1902</v>
      </c>
      <c r="B127" s="276" t="str">
        <f>VLOOKUP(A127,Adr!A:B,2,FALSE)</f>
        <v>Slovenská kanoistika</v>
      </c>
      <c r="C127" s="288" t="s">
        <v>2536</v>
      </c>
      <c r="D127" s="289">
        <v>15000</v>
      </c>
      <c r="E127" s="279">
        <v>0</v>
      </c>
      <c r="F127" s="280" t="s">
        <v>384</v>
      </c>
      <c r="G127" s="285" t="s">
        <v>360</v>
      </c>
      <c r="H127" s="281" t="s">
        <v>2399</v>
      </c>
      <c r="I127" s="282" t="str">
        <f t="shared" si="5"/>
        <v>50434101d</v>
      </c>
      <c r="J127" s="283" t="str">
        <f t="shared" si="6"/>
        <v>50434101026 03</v>
      </c>
      <c r="K127" s="284"/>
      <c r="L127" s="283" t="str">
        <f t="shared" si="7"/>
        <v>50434101026 03B</v>
      </c>
      <c r="M127" s="284" t="str">
        <f t="shared" si="8"/>
        <v>Slovenská kanoistikadBMartikán Michal</v>
      </c>
      <c r="N127" s="270" t="str">
        <f t="shared" si="9"/>
        <v>50434101dB</v>
      </c>
    </row>
    <row r="128" spans="1:14" ht="9.75">
      <c r="A128" s="280" t="s">
        <v>1902</v>
      </c>
      <c r="B128" s="276" t="str">
        <f>VLOOKUP(A128,Adr!A:B,2,FALSE)</f>
        <v>Slovenská kanoistika</v>
      </c>
      <c r="C128" s="277" t="s">
        <v>2537</v>
      </c>
      <c r="D128" s="290">
        <v>60000</v>
      </c>
      <c r="E128" s="279">
        <v>0</v>
      </c>
      <c r="F128" s="286" t="s">
        <v>384</v>
      </c>
      <c r="G128" s="281" t="s">
        <v>360</v>
      </c>
      <c r="H128" s="281" t="s">
        <v>2399</v>
      </c>
      <c r="I128" s="282" t="str">
        <f t="shared" si="5"/>
        <v>50434101d</v>
      </c>
      <c r="J128" s="283" t="str">
        <f t="shared" si="6"/>
        <v>50434101026 03</v>
      </c>
      <c r="K128" s="284"/>
      <c r="L128" s="283" t="str">
        <f t="shared" si="7"/>
        <v>50434101026 03B</v>
      </c>
      <c r="M128" s="284" t="str">
        <f t="shared" si="8"/>
        <v>Slovenská kanoistikadBMintálová Eliška</v>
      </c>
      <c r="N128" s="270" t="str">
        <f t="shared" si="9"/>
        <v>50434101dB</v>
      </c>
    </row>
    <row r="129" spans="1:14" ht="9.75">
      <c r="A129" s="244" t="s">
        <v>1902</v>
      </c>
      <c r="B129" s="276" t="str">
        <f>VLOOKUP(A129,Adr!A:B,2,FALSE)</f>
        <v>Slovenská kanoistika</v>
      </c>
      <c r="C129" s="277" t="s">
        <v>2538</v>
      </c>
      <c r="D129" s="278">
        <v>37800</v>
      </c>
      <c r="E129" s="279">
        <v>0</v>
      </c>
      <c r="F129" s="286" t="s">
        <v>384</v>
      </c>
      <c r="G129" s="281" t="s">
        <v>360</v>
      </c>
      <c r="H129" s="281" t="s">
        <v>2399</v>
      </c>
      <c r="I129" s="282" t="str">
        <f t="shared" si="5"/>
        <v>50434101d</v>
      </c>
      <c r="J129" s="283" t="str">
        <f t="shared" si="6"/>
        <v>50434101026 03</v>
      </c>
      <c r="K129" s="284"/>
      <c r="L129" s="283" t="str">
        <f t="shared" si="7"/>
        <v>50434101026 03B</v>
      </c>
      <c r="M129" s="284" t="str">
        <f t="shared" si="8"/>
        <v>Slovenská kanoistikadBMirgorodský Marko</v>
      </c>
      <c r="N129" s="270" t="str">
        <f t="shared" si="9"/>
        <v>50434101dB</v>
      </c>
    </row>
    <row r="130" spans="1:14" ht="9.75">
      <c r="A130" s="244" t="s">
        <v>1902</v>
      </c>
      <c r="B130" s="276" t="str">
        <f>VLOOKUP(A130,Adr!A:B,2,FALSE)</f>
        <v>Slovenská kanoistika</v>
      </c>
      <c r="C130" s="277" t="s">
        <v>2539</v>
      </c>
      <c r="D130" s="290">
        <v>9300</v>
      </c>
      <c r="E130" s="279">
        <v>0</v>
      </c>
      <c r="F130" s="286" t="s">
        <v>384</v>
      </c>
      <c r="G130" s="281" t="s">
        <v>360</v>
      </c>
      <c r="H130" s="281" t="s">
        <v>2399</v>
      </c>
      <c r="I130" s="282" t="str">
        <f aca="true" t="shared" si="10" ref="I130:I193">A130&amp;F130</f>
        <v>50434101d</v>
      </c>
      <c r="J130" s="283" t="str">
        <f aca="true" t="shared" si="11" ref="J130:J193">A130&amp;G130</f>
        <v>50434101026 03</v>
      </c>
      <c r="K130" s="284"/>
      <c r="L130" s="283" t="str">
        <f aca="true" t="shared" si="12" ref="L130:L193">A130&amp;G130&amp;H130</f>
        <v>50434101026 03B</v>
      </c>
      <c r="M130" s="284" t="str">
        <f aca="true" t="shared" si="13" ref="M130:M193">B130&amp;F130&amp;H130&amp;C130</f>
        <v>Slovenská kanoistikadBMuková Alena</v>
      </c>
      <c r="N130" s="270" t="str">
        <f aca="true" t="shared" si="14" ref="N130:N193">+I130&amp;H130</f>
        <v>50434101dB</v>
      </c>
    </row>
    <row r="131" spans="1:14" ht="9.75">
      <c r="A131" s="250" t="s">
        <v>1902</v>
      </c>
      <c r="B131" s="276" t="str">
        <f>VLOOKUP(A131,Adr!A:B,2,FALSE)</f>
        <v>Slovenská kanoistika</v>
      </c>
      <c r="C131" s="288" t="s">
        <v>2540</v>
      </c>
      <c r="D131" s="289">
        <v>60000</v>
      </c>
      <c r="E131" s="287">
        <v>0</v>
      </c>
      <c r="F131" s="280" t="s">
        <v>384</v>
      </c>
      <c r="G131" s="281" t="s">
        <v>360</v>
      </c>
      <c r="H131" s="281" t="s">
        <v>2399</v>
      </c>
      <c r="I131" s="282" t="str">
        <f t="shared" si="10"/>
        <v>50434101d</v>
      </c>
      <c r="J131" s="283" t="str">
        <f t="shared" si="11"/>
        <v>50434101026 03</v>
      </c>
      <c r="K131" s="284"/>
      <c r="L131" s="283" t="str">
        <f t="shared" si="12"/>
        <v>50434101026 03B</v>
      </c>
      <c r="M131" s="284" t="str">
        <f t="shared" si="13"/>
        <v>Slovenská kanoistikadBMyšák Denis</v>
      </c>
      <c r="N131" s="270" t="str">
        <f t="shared" si="14"/>
        <v>50434101dB</v>
      </c>
    </row>
    <row r="132" spans="1:14" ht="9.75">
      <c r="A132" s="250" t="s">
        <v>1902</v>
      </c>
      <c r="B132" s="276" t="str">
        <f>VLOOKUP(A132,Adr!A:B,2,FALSE)</f>
        <v>Slovenská kanoistika</v>
      </c>
      <c r="C132" s="288" t="s">
        <v>2541</v>
      </c>
      <c r="D132" s="289">
        <v>39600</v>
      </c>
      <c r="E132" s="279">
        <v>0</v>
      </c>
      <c r="F132" s="280" t="s">
        <v>384</v>
      </c>
      <c r="G132" s="281" t="s">
        <v>360</v>
      </c>
      <c r="H132" s="281" t="s">
        <v>2399</v>
      </c>
      <c r="I132" s="282" t="str">
        <f t="shared" si="10"/>
        <v>50434101d</v>
      </c>
      <c r="J132" s="283" t="str">
        <f t="shared" si="11"/>
        <v>50434101026 03</v>
      </c>
      <c r="K132" s="284"/>
      <c r="L132" s="283" t="str">
        <f t="shared" si="12"/>
        <v>50434101026 03B</v>
      </c>
      <c r="M132" s="284" t="str">
        <f t="shared" si="13"/>
        <v>Slovenská kanoistikadBPaňková Zuzana</v>
      </c>
      <c r="N132" s="270" t="str">
        <f t="shared" si="14"/>
        <v>50434101dB</v>
      </c>
    </row>
    <row r="133" spans="1:14" ht="9.75">
      <c r="A133" s="244" t="s">
        <v>1902</v>
      </c>
      <c r="B133" s="276" t="str">
        <f>VLOOKUP(A133,Adr!A:B,2,FALSE)</f>
        <v>Slovenská kanoistika</v>
      </c>
      <c r="C133" s="277" t="s">
        <v>2542</v>
      </c>
      <c r="D133" s="290">
        <v>2400</v>
      </c>
      <c r="E133" s="279">
        <v>0</v>
      </c>
      <c r="F133" s="280" t="s">
        <v>384</v>
      </c>
      <c r="G133" s="281" t="s">
        <v>360</v>
      </c>
      <c r="H133" s="281" t="s">
        <v>2415</v>
      </c>
      <c r="I133" s="282" t="str">
        <f t="shared" si="10"/>
        <v>50434101d</v>
      </c>
      <c r="J133" s="283" t="str">
        <f t="shared" si="11"/>
        <v>50434101026 03</v>
      </c>
      <c r="K133" s="284"/>
      <c r="L133" s="283" t="str">
        <f t="shared" si="12"/>
        <v>50434101026 03K</v>
      </c>
      <c r="M133" s="284" t="str">
        <f t="shared" si="13"/>
        <v>Slovenská kanoistikadKPaňková Zuzana - kapitálové výdavky</v>
      </c>
      <c r="N133" s="270" t="str">
        <f t="shared" si="14"/>
        <v>50434101dK</v>
      </c>
    </row>
    <row r="134" spans="1:14" ht="9.75">
      <c r="A134" s="244" t="s">
        <v>1902</v>
      </c>
      <c r="B134" s="276" t="str">
        <f>VLOOKUP(A134,Adr!A:B,2,FALSE)</f>
        <v>Slovenská kanoistika</v>
      </c>
      <c r="C134" s="277" t="s">
        <v>2543</v>
      </c>
      <c r="D134" s="278">
        <v>15000</v>
      </c>
      <c r="E134" s="279">
        <v>0</v>
      </c>
      <c r="F134" s="280" t="s">
        <v>384</v>
      </c>
      <c r="G134" s="285" t="s">
        <v>360</v>
      </c>
      <c r="H134" s="281" t="s">
        <v>2399</v>
      </c>
      <c r="I134" s="282" t="str">
        <f t="shared" si="10"/>
        <v>50434101d</v>
      </c>
      <c r="J134" s="283" t="str">
        <f t="shared" si="11"/>
        <v>50434101026 03</v>
      </c>
      <c r="K134" s="284"/>
      <c r="L134" s="283" t="str">
        <f t="shared" si="12"/>
        <v>50434101026 03B</v>
      </c>
      <c r="M134" s="284" t="str">
        <f t="shared" si="13"/>
        <v>Slovenská kanoistikadBPecsuková Katarína</v>
      </c>
      <c r="N134" s="270" t="str">
        <f t="shared" si="14"/>
        <v>50434101dB</v>
      </c>
    </row>
    <row r="135" spans="1:14" ht="9.75">
      <c r="A135" s="244" t="s">
        <v>1902</v>
      </c>
      <c r="B135" s="276" t="str">
        <f>VLOOKUP(A135,Adr!A:B,2,FALSE)</f>
        <v>Slovenská kanoistika</v>
      </c>
      <c r="C135" s="277" t="s">
        <v>2544</v>
      </c>
      <c r="D135" s="278">
        <v>22400</v>
      </c>
      <c r="E135" s="279">
        <v>0</v>
      </c>
      <c r="F135" s="280" t="s">
        <v>384</v>
      </c>
      <c r="G135" s="285" t="s">
        <v>360</v>
      </c>
      <c r="H135" s="281" t="s">
        <v>2399</v>
      </c>
      <c r="I135" s="282" t="str">
        <f t="shared" si="10"/>
        <v>50434101d</v>
      </c>
      <c r="J135" s="283" t="str">
        <f t="shared" si="11"/>
        <v>50434101026 03</v>
      </c>
      <c r="K135" s="284"/>
      <c r="L135" s="283" t="str">
        <f t="shared" si="12"/>
        <v>50434101026 03B</v>
      </c>
      <c r="M135" s="284" t="str">
        <f t="shared" si="13"/>
        <v>Slovenská kanoistikadBPetrušová Mariana</v>
      </c>
      <c r="N135" s="270" t="str">
        <f t="shared" si="14"/>
        <v>50434101dB</v>
      </c>
    </row>
    <row r="136" spans="1:14" ht="9.75">
      <c r="A136" s="244" t="s">
        <v>1902</v>
      </c>
      <c r="B136" s="276" t="str">
        <f>VLOOKUP(A136,Adr!A:B,2,FALSE)</f>
        <v>Slovenská kanoistika</v>
      </c>
      <c r="C136" s="277" t="s">
        <v>2545</v>
      </c>
      <c r="D136" s="278">
        <v>9300</v>
      </c>
      <c r="E136" s="279">
        <v>0</v>
      </c>
      <c r="F136" s="280" t="s">
        <v>384</v>
      </c>
      <c r="G136" s="285" t="s">
        <v>360</v>
      </c>
      <c r="H136" s="281" t="s">
        <v>2399</v>
      </c>
      <c r="I136" s="282" t="str">
        <f t="shared" si="10"/>
        <v>50434101d</v>
      </c>
      <c r="J136" s="283" t="str">
        <f t="shared" si="11"/>
        <v>50434101026 03</v>
      </c>
      <c r="K136" s="284"/>
      <c r="L136" s="283" t="str">
        <f t="shared" si="12"/>
        <v>50434101026 03B</v>
      </c>
      <c r="M136" s="284" t="str">
        <f t="shared" si="13"/>
        <v>Slovenská kanoistikadBPsotný Adam</v>
      </c>
      <c r="N136" s="270" t="str">
        <f t="shared" si="14"/>
        <v>50434101dB</v>
      </c>
    </row>
    <row r="137" spans="1:14" ht="9.75">
      <c r="A137" s="244" t="s">
        <v>1902</v>
      </c>
      <c r="B137" s="276" t="str">
        <f>VLOOKUP(A137,Adr!A:B,2,FALSE)</f>
        <v>Slovenská kanoistika</v>
      </c>
      <c r="C137" s="277" t="s">
        <v>2546</v>
      </c>
      <c r="D137" s="278">
        <v>15000</v>
      </c>
      <c r="E137" s="279">
        <v>0</v>
      </c>
      <c r="F137" s="280" t="s">
        <v>384</v>
      </c>
      <c r="G137" s="285" t="s">
        <v>360</v>
      </c>
      <c r="H137" s="281" t="s">
        <v>2399</v>
      </c>
      <c r="I137" s="282" t="str">
        <f t="shared" si="10"/>
        <v>50434101d</v>
      </c>
      <c r="J137" s="283" t="str">
        <f t="shared" si="11"/>
        <v>50434101026 03</v>
      </c>
      <c r="K137" s="284"/>
      <c r="L137" s="283" t="str">
        <f t="shared" si="12"/>
        <v>50434101026 03B</v>
      </c>
      <c r="M137" s="284" t="str">
        <f t="shared" si="13"/>
        <v>Slovenská kanoistikadBRumanský Richard</v>
      </c>
      <c r="N137" s="270" t="str">
        <f t="shared" si="14"/>
        <v>50434101dB</v>
      </c>
    </row>
    <row r="138" spans="1:14" ht="9.75">
      <c r="A138" s="244" t="s">
        <v>1902</v>
      </c>
      <c r="B138" s="276" t="str">
        <f>VLOOKUP(A138,Adr!A:B,2,FALSE)</f>
        <v>Slovenská kanoistika</v>
      </c>
      <c r="C138" s="277" t="s">
        <v>2547</v>
      </c>
      <c r="D138" s="278">
        <v>9300</v>
      </c>
      <c r="E138" s="279">
        <v>0</v>
      </c>
      <c r="F138" s="280" t="s">
        <v>384</v>
      </c>
      <c r="G138" s="285" t="s">
        <v>360</v>
      </c>
      <c r="H138" s="281" t="s">
        <v>2399</v>
      </c>
      <c r="I138" s="282" t="str">
        <f t="shared" si="10"/>
        <v>50434101d</v>
      </c>
      <c r="J138" s="283" t="str">
        <f t="shared" si="11"/>
        <v>50434101026 03</v>
      </c>
      <c r="K138" s="284"/>
      <c r="L138" s="283" t="str">
        <f t="shared" si="12"/>
        <v>50434101026 03B</v>
      </c>
      <c r="M138" s="284" t="str">
        <f t="shared" si="13"/>
        <v>Slovenská kanoistikadBRužič Patrik</v>
      </c>
      <c r="N138" s="270" t="str">
        <f t="shared" si="14"/>
        <v>50434101dB</v>
      </c>
    </row>
    <row r="139" spans="1:14" ht="9.75">
      <c r="A139" s="244" t="s">
        <v>1902</v>
      </c>
      <c r="B139" s="276" t="str">
        <f>VLOOKUP(A139,Adr!A:B,2,FALSE)</f>
        <v>Slovenská kanoistika</v>
      </c>
      <c r="C139" s="277" t="s">
        <v>2548</v>
      </c>
      <c r="D139" s="278">
        <v>10000</v>
      </c>
      <c r="E139" s="279">
        <v>0</v>
      </c>
      <c r="F139" s="280" t="s">
        <v>384</v>
      </c>
      <c r="G139" s="285" t="s">
        <v>360</v>
      </c>
      <c r="H139" s="281" t="s">
        <v>2399</v>
      </c>
      <c r="I139" s="282" t="str">
        <f t="shared" si="10"/>
        <v>50434101d</v>
      </c>
      <c r="J139" s="283" t="str">
        <f t="shared" si="11"/>
        <v>50434101026 03</v>
      </c>
      <c r="K139" s="284"/>
      <c r="L139" s="283" t="str">
        <f t="shared" si="12"/>
        <v>50434101026 03B</v>
      </c>
      <c r="M139" s="284" t="str">
        <f t="shared" si="13"/>
        <v>Slovenská kanoistikadBRybanský Daniel</v>
      </c>
      <c r="N139" s="270" t="str">
        <f t="shared" si="14"/>
        <v>50434101dB</v>
      </c>
    </row>
    <row r="140" spans="1:14" ht="9.75">
      <c r="A140" s="244" t="s">
        <v>1902</v>
      </c>
      <c r="B140" s="276" t="str">
        <f>VLOOKUP(A140,Adr!A:B,2,FALSE)</f>
        <v>Slovenská kanoistika</v>
      </c>
      <c r="C140" s="277" t="s">
        <v>2549</v>
      </c>
      <c r="D140" s="278">
        <v>9300</v>
      </c>
      <c r="E140" s="279">
        <v>0</v>
      </c>
      <c r="F140" s="280" t="s">
        <v>384</v>
      </c>
      <c r="G140" s="285" t="s">
        <v>360</v>
      </c>
      <c r="H140" s="281" t="s">
        <v>2399</v>
      </c>
      <c r="I140" s="282" t="str">
        <f t="shared" si="10"/>
        <v>50434101d</v>
      </c>
      <c r="J140" s="283" t="str">
        <f t="shared" si="11"/>
        <v>50434101026 03</v>
      </c>
      <c r="K140" s="284"/>
      <c r="L140" s="283" t="str">
        <f t="shared" si="12"/>
        <v>50434101026 03B</v>
      </c>
      <c r="M140" s="284" t="str">
        <f t="shared" si="13"/>
        <v>Slovenská kanoistikadBSamuel Podhradský Viktor</v>
      </c>
      <c r="N140" s="270" t="str">
        <f t="shared" si="14"/>
        <v>50434101dB</v>
      </c>
    </row>
    <row r="141" spans="1:14" ht="9.75">
      <c r="A141" s="244" t="s">
        <v>1902</v>
      </c>
      <c r="B141" s="276" t="str">
        <f>VLOOKUP(A141,Adr!A:B,2,FALSE)</f>
        <v>Slovenská kanoistika</v>
      </c>
      <c r="C141" s="277" t="s">
        <v>2550</v>
      </c>
      <c r="D141" s="278">
        <v>35000</v>
      </c>
      <c r="E141" s="279">
        <v>0</v>
      </c>
      <c r="F141" s="280" t="s">
        <v>384</v>
      </c>
      <c r="G141" s="285" t="s">
        <v>360</v>
      </c>
      <c r="H141" s="281" t="s">
        <v>2399</v>
      </c>
      <c r="I141" s="282" t="str">
        <f t="shared" si="10"/>
        <v>50434101d</v>
      </c>
      <c r="J141" s="283" t="str">
        <f t="shared" si="11"/>
        <v>50434101026 03</v>
      </c>
      <c r="K141" s="284"/>
      <c r="L141" s="283" t="str">
        <f t="shared" si="12"/>
        <v>50434101026 03B</v>
      </c>
      <c r="M141" s="284" t="str">
        <f t="shared" si="13"/>
        <v>Slovenská kanoistikadBSidová Bianka</v>
      </c>
      <c r="N141" s="270" t="str">
        <f t="shared" si="14"/>
        <v>50434101dB</v>
      </c>
    </row>
    <row r="142" spans="1:14" ht="9.75">
      <c r="A142" s="244" t="s">
        <v>1902</v>
      </c>
      <c r="B142" s="276" t="str">
        <f>VLOOKUP(A142,Adr!A:B,2,FALSE)</f>
        <v>Slovenská kanoistika</v>
      </c>
      <c r="C142" s="277" t="s">
        <v>2551</v>
      </c>
      <c r="D142" s="278">
        <v>56400</v>
      </c>
      <c r="E142" s="279">
        <v>0</v>
      </c>
      <c r="F142" s="280" t="s">
        <v>384</v>
      </c>
      <c r="G142" s="285" t="s">
        <v>360</v>
      </c>
      <c r="H142" s="281" t="s">
        <v>2399</v>
      </c>
      <c r="I142" s="282" t="str">
        <f t="shared" si="10"/>
        <v>50434101d</v>
      </c>
      <c r="J142" s="283" t="str">
        <f t="shared" si="11"/>
        <v>50434101026 03</v>
      </c>
      <c r="K142" s="284"/>
      <c r="L142" s="283" t="str">
        <f t="shared" si="12"/>
        <v>50434101026 03B</v>
      </c>
      <c r="M142" s="284" t="str">
        <f t="shared" si="13"/>
        <v>Slovenská kanoistikadBSlafkovský Alexander</v>
      </c>
      <c r="N142" s="270" t="str">
        <f t="shared" si="14"/>
        <v>50434101dB</v>
      </c>
    </row>
    <row r="143" spans="1:14" ht="9.75">
      <c r="A143" s="244" t="s">
        <v>1902</v>
      </c>
      <c r="B143" s="276" t="str">
        <f>VLOOKUP(A143,Adr!A:B,2,FALSE)</f>
        <v>Slovenská kanoistika</v>
      </c>
      <c r="C143" s="277" t="s">
        <v>2552</v>
      </c>
      <c r="D143" s="278">
        <v>12500</v>
      </c>
      <c r="E143" s="279">
        <v>0</v>
      </c>
      <c r="F143" s="280" t="s">
        <v>384</v>
      </c>
      <c r="G143" s="285" t="s">
        <v>360</v>
      </c>
      <c r="H143" s="281" t="s">
        <v>2399</v>
      </c>
      <c r="I143" s="282" t="str">
        <f t="shared" si="10"/>
        <v>50434101d</v>
      </c>
      <c r="J143" s="283" t="str">
        <f t="shared" si="11"/>
        <v>50434101026 03</v>
      </c>
      <c r="K143" s="284"/>
      <c r="L143" s="283" t="str">
        <f t="shared" si="12"/>
        <v>50434101026 03B</v>
      </c>
      <c r="M143" s="284" t="str">
        <f t="shared" si="13"/>
        <v>Slovenská kanoistikadBStanko Filip</v>
      </c>
      <c r="N143" s="270" t="str">
        <f t="shared" si="14"/>
        <v>50434101dB</v>
      </c>
    </row>
    <row r="144" spans="1:14" ht="9.75">
      <c r="A144" s="244" t="s">
        <v>1902</v>
      </c>
      <c r="B144" s="276" t="str">
        <f>VLOOKUP(A144,Adr!A:B,2,FALSE)</f>
        <v>Slovenská kanoistika</v>
      </c>
      <c r="C144" s="277" t="s">
        <v>2553</v>
      </c>
      <c r="D144" s="278">
        <v>15000</v>
      </c>
      <c r="E144" s="279">
        <v>0</v>
      </c>
      <c r="F144" s="280" t="s">
        <v>384</v>
      </c>
      <c r="G144" s="285" t="s">
        <v>360</v>
      </c>
      <c r="H144" s="281" t="s">
        <v>2399</v>
      </c>
      <c r="I144" s="282" t="str">
        <f t="shared" si="10"/>
        <v>50434101d</v>
      </c>
      <c r="J144" s="283" t="str">
        <f t="shared" si="11"/>
        <v>50434101026 03</v>
      </c>
      <c r="K144" s="284"/>
      <c r="L144" s="283" t="str">
        <f t="shared" si="12"/>
        <v>50434101026 03B</v>
      </c>
      <c r="M144" s="284" t="str">
        <f t="shared" si="13"/>
        <v>Slovenská kanoistikadBStanovská Soňa</v>
      </c>
      <c r="N144" s="270" t="str">
        <f t="shared" si="14"/>
        <v>50434101dB</v>
      </c>
    </row>
    <row r="145" spans="1:14" ht="9.75">
      <c r="A145" s="244" t="s">
        <v>1902</v>
      </c>
      <c r="B145" s="276" t="str">
        <f>VLOOKUP(A145,Adr!A:B,2,FALSE)</f>
        <v>Slovenská kanoistika</v>
      </c>
      <c r="C145" s="277" t="s">
        <v>2554</v>
      </c>
      <c r="D145" s="278">
        <v>9300</v>
      </c>
      <c r="E145" s="279">
        <v>0</v>
      </c>
      <c r="F145" s="280" t="s">
        <v>384</v>
      </c>
      <c r="G145" s="285" t="s">
        <v>360</v>
      </c>
      <c r="H145" s="281" t="s">
        <v>2399</v>
      </c>
      <c r="I145" s="282" t="str">
        <f t="shared" si="10"/>
        <v>50434101d</v>
      </c>
      <c r="J145" s="283" t="str">
        <f t="shared" si="11"/>
        <v>50434101026 03</v>
      </c>
      <c r="K145" s="284"/>
      <c r="L145" s="283" t="str">
        <f t="shared" si="12"/>
        <v>50434101026 03B</v>
      </c>
      <c r="M145" s="284" t="str">
        <f t="shared" si="13"/>
        <v>Slovenská kanoistikadBStojkovič David</v>
      </c>
      <c r="N145" s="270" t="str">
        <f t="shared" si="14"/>
        <v>50434101dB</v>
      </c>
    </row>
    <row r="146" spans="1:14" ht="9.75">
      <c r="A146" s="244" t="s">
        <v>1902</v>
      </c>
      <c r="B146" s="276" t="str">
        <f>VLOOKUP(A146,Adr!A:B,2,FALSE)</f>
        <v>Slovenská kanoistika</v>
      </c>
      <c r="C146" s="277" t="s">
        <v>2555</v>
      </c>
      <c r="D146" s="278">
        <v>10000</v>
      </c>
      <c r="E146" s="279">
        <v>0</v>
      </c>
      <c r="F146" s="280" t="s">
        <v>384</v>
      </c>
      <c r="G146" s="285" t="s">
        <v>360</v>
      </c>
      <c r="H146" s="281" t="s">
        <v>2399</v>
      </c>
      <c r="I146" s="282" t="str">
        <f t="shared" si="10"/>
        <v>50434101d</v>
      </c>
      <c r="J146" s="283" t="str">
        <f t="shared" si="11"/>
        <v>50434101026 03</v>
      </c>
      <c r="K146" s="284"/>
      <c r="L146" s="283" t="str">
        <f t="shared" si="12"/>
        <v>50434101026 03B</v>
      </c>
      <c r="M146" s="284" t="str">
        <f t="shared" si="13"/>
        <v>Slovenská kanoistikadBStolárik Peter</v>
      </c>
      <c r="N146" s="270" t="str">
        <f t="shared" si="14"/>
        <v>50434101dB</v>
      </c>
    </row>
    <row r="147" spans="1:14" ht="9.75">
      <c r="A147" s="286" t="s">
        <v>1902</v>
      </c>
      <c r="B147" s="276" t="str">
        <f>VLOOKUP(A147,Adr!A:B,2,FALSE)</f>
        <v>Slovenská kanoistika</v>
      </c>
      <c r="C147" s="277" t="s">
        <v>2556</v>
      </c>
      <c r="D147" s="278">
        <v>7500</v>
      </c>
      <c r="E147" s="279">
        <v>0</v>
      </c>
      <c r="F147" s="280" t="s">
        <v>384</v>
      </c>
      <c r="G147" s="289" t="s">
        <v>360</v>
      </c>
      <c r="H147" s="281" t="s">
        <v>2399</v>
      </c>
      <c r="I147" s="282" t="str">
        <f t="shared" si="10"/>
        <v>50434101d</v>
      </c>
      <c r="J147" s="283" t="str">
        <f t="shared" si="11"/>
        <v>50434101026 03</v>
      </c>
      <c r="K147" s="284"/>
      <c r="L147" s="283" t="str">
        <f t="shared" si="12"/>
        <v>50434101026 03B</v>
      </c>
      <c r="M147" s="284" t="str">
        <f t="shared" si="13"/>
        <v>Slovenská kanoistikadBStrýček Eduard</v>
      </c>
      <c r="N147" s="270" t="str">
        <f t="shared" si="14"/>
        <v>50434101dB</v>
      </c>
    </row>
    <row r="148" spans="1:14" ht="9.75">
      <c r="A148" s="286" t="s">
        <v>1902</v>
      </c>
      <c r="B148" s="276" t="str">
        <f>VLOOKUP(A148,Adr!A:B,2,FALSE)</f>
        <v>Slovenská kanoistika</v>
      </c>
      <c r="C148" s="277" t="s">
        <v>2557</v>
      </c>
      <c r="D148" s="278">
        <v>25000</v>
      </c>
      <c r="E148" s="279">
        <v>0</v>
      </c>
      <c r="F148" s="280" t="s">
        <v>384</v>
      </c>
      <c r="G148" s="289" t="s">
        <v>360</v>
      </c>
      <c r="H148" s="281" t="s">
        <v>2399</v>
      </c>
      <c r="I148" s="282" t="str">
        <f t="shared" si="10"/>
        <v>50434101d</v>
      </c>
      <c r="J148" s="283" t="str">
        <f t="shared" si="11"/>
        <v>50434101026 03</v>
      </c>
      <c r="K148" s="284"/>
      <c r="L148" s="283" t="str">
        <f t="shared" si="12"/>
        <v>50434101026 03B</v>
      </c>
      <c r="M148" s="284" t="str">
        <f t="shared" si="13"/>
        <v>Slovenská kanoistikadBŠkáchová Monika</v>
      </c>
      <c r="N148" s="270" t="str">
        <f t="shared" si="14"/>
        <v>50434101dB</v>
      </c>
    </row>
    <row r="149" spans="1:14" ht="9.75">
      <c r="A149" s="286" t="s">
        <v>1902</v>
      </c>
      <c r="B149" s="276" t="str">
        <f>VLOOKUP(A149,Adr!A:B,2,FALSE)</f>
        <v>Slovenská kanoistika</v>
      </c>
      <c r="C149" s="277" t="s">
        <v>2558</v>
      </c>
      <c r="D149" s="278">
        <v>12500</v>
      </c>
      <c r="E149" s="287">
        <v>0</v>
      </c>
      <c r="F149" s="280" t="s">
        <v>384</v>
      </c>
      <c r="G149" s="289" t="s">
        <v>360</v>
      </c>
      <c r="H149" s="281" t="s">
        <v>2399</v>
      </c>
      <c r="I149" s="282" t="str">
        <f t="shared" si="10"/>
        <v>50434101d</v>
      </c>
      <c r="J149" s="283" t="str">
        <f t="shared" si="11"/>
        <v>50434101026 03</v>
      </c>
      <c r="K149" s="284"/>
      <c r="L149" s="283" t="str">
        <f t="shared" si="12"/>
        <v>50434101026 03B</v>
      </c>
      <c r="M149" s="284" t="str">
        <f t="shared" si="13"/>
        <v>Slovenská kanoistikadBŠtaffen Dávid</v>
      </c>
      <c r="N149" s="270" t="str">
        <f t="shared" si="14"/>
        <v>50434101dB</v>
      </c>
    </row>
    <row r="150" spans="1:14" ht="9.75">
      <c r="A150" s="286" t="s">
        <v>1902</v>
      </c>
      <c r="B150" s="276" t="str">
        <f>VLOOKUP(A150,Adr!A:B,2,FALSE)</f>
        <v>Slovenská kanoistika</v>
      </c>
      <c r="C150" s="277" t="s">
        <v>2559</v>
      </c>
      <c r="D150" s="278">
        <v>9300</v>
      </c>
      <c r="E150" s="287">
        <v>0</v>
      </c>
      <c r="F150" s="280" t="s">
        <v>384</v>
      </c>
      <c r="G150" s="289" t="s">
        <v>360</v>
      </c>
      <c r="H150" s="281" t="s">
        <v>2399</v>
      </c>
      <c r="I150" s="282" t="str">
        <f t="shared" si="10"/>
        <v>50434101d</v>
      </c>
      <c r="J150" s="283" t="str">
        <f t="shared" si="11"/>
        <v>50434101026 03</v>
      </c>
      <c r="K150" s="284"/>
      <c r="L150" s="283" t="str">
        <f t="shared" si="12"/>
        <v>50434101026 03B</v>
      </c>
      <c r="M150" s="284" t="str">
        <f t="shared" si="13"/>
        <v>Slovenská kanoistikadBŠvecová Romana</v>
      </c>
      <c r="N150" s="270" t="str">
        <f t="shared" si="14"/>
        <v>50434101dB</v>
      </c>
    </row>
    <row r="151" spans="1:14" ht="9.75">
      <c r="A151" s="286" t="s">
        <v>1902</v>
      </c>
      <c r="B151" s="276" t="str">
        <f>VLOOKUP(A151,Adr!A:B,2,FALSE)</f>
        <v>Slovenská kanoistika</v>
      </c>
      <c r="C151" s="277" t="s">
        <v>2560</v>
      </c>
      <c r="D151" s="278">
        <v>9300</v>
      </c>
      <c r="E151" s="287">
        <v>0</v>
      </c>
      <c r="F151" s="280" t="s">
        <v>384</v>
      </c>
      <c r="G151" s="281" t="s">
        <v>360</v>
      </c>
      <c r="H151" s="281" t="s">
        <v>2399</v>
      </c>
      <c r="I151" s="282" t="str">
        <f t="shared" si="10"/>
        <v>50434101d</v>
      </c>
      <c r="J151" s="283" t="str">
        <f t="shared" si="11"/>
        <v>50434101026 03</v>
      </c>
      <c r="K151" s="284"/>
      <c r="L151" s="283" t="str">
        <f t="shared" si="12"/>
        <v>50434101026 03B</v>
      </c>
      <c r="M151" s="284" t="str">
        <f t="shared" si="13"/>
        <v>Slovenská kanoistikadBToth Ludovit</v>
      </c>
      <c r="N151" s="270" t="str">
        <f t="shared" si="14"/>
        <v>50434101dB</v>
      </c>
    </row>
    <row r="152" spans="1:14" ht="9.75">
      <c r="A152" s="286" t="s">
        <v>1902</v>
      </c>
      <c r="B152" s="276" t="str">
        <f>VLOOKUP(A152,Adr!A:B,2,FALSE)</f>
        <v>Slovenská kanoistika</v>
      </c>
      <c r="C152" s="277" t="s">
        <v>2561</v>
      </c>
      <c r="D152" s="278">
        <v>9300</v>
      </c>
      <c r="E152" s="287">
        <v>0</v>
      </c>
      <c r="F152" s="280" t="s">
        <v>384</v>
      </c>
      <c r="G152" s="289" t="s">
        <v>360</v>
      </c>
      <c r="H152" s="281" t="s">
        <v>2399</v>
      </c>
      <c r="I152" s="282" t="str">
        <f t="shared" si="10"/>
        <v>50434101d</v>
      </c>
      <c r="J152" s="283" t="str">
        <f t="shared" si="11"/>
        <v>50434101026 03</v>
      </c>
      <c r="K152" s="284"/>
      <c r="L152" s="283" t="str">
        <f t="shared" si="12"/>
        <v>50434101026 03B</v>
      </c>
      <c r="M152" s="284" t="str">
        <f t="shared" si="13"/>
        <v>Slovenská kanoistikadBVargha Boris</v>
      </c>
      <c r="N152" s="270" t="str">
        <f t="shared" si="14"/>
        <v>50434101dB</v>
      </c>
    </row>
    <row r="153" spans="1:14" ht="9.75">
      <c r="A153" s="286" t="s">
        <v>1902</v>
      </c>
      <c r="B153" s="276" t="str">
        <f>VLOOKUP(A153,Adr!A:B,2,FALSE)</f>
        <v>Slovenská kanoistika</v>
      </c>
      <c r="C153" s="277" t="s">
        <v>2562</v>
      </c>
      <c r="D153" s="278">
        <v>56300</v>
      </c>
      <c r="E153" s="287">
        <v>0</v>
      </c>
      <c r="F153" s="280" t="s">
        <v>384</v>
      </c>
      <c r="G153" s="289" t="s">
        <v>360</v>
      </c>
      <c r="H153" s="281" t="s">
        <v>2399</v>
      </c>
      <c r="I153" s="282" t="str">
        <f t="shared" si="10"/>
        <v>50434101d</v>
      </c>
      <c r="J153" s="283" t="str">
        <f t="shared" si="11"/>
        <v>50434101026 03</v>
      </c>
      <c r="K153" s="284"/>
      <c r="L153" s="283" t="str">
        <f t="shared" si="12"/>
        <v>50434101026 03B</v>
      </c>
      <c r="M153" s="284" t="str">
        <f t="shared" si="13"/>
        <v>Slovenská kanoistikadBVlček Erik</v>
      </c>
      <c r="N153" s="270" t="str">
        <f t="shared" si="14"/>
        <v>50434101dB</v>
      </c>
    </row>
    <row r="154" spans="1:14" ht="9.75">
      <c r="A154" s="286" t="s">
        <v>1902</v>
      </c>
      <c r="B154" s="276" t="str">
        <f>VLOOKUP(A154,Adr!A:B,2,FALSE)</f>
        <v>Slovenská kanoistika</v>
      </c>
      <c r="C154" s="277" t="s">
        <v>2563</v>
      </c>
      <c r="D154" s="278">
        <v>3700</v>
      </c>
      <c r="E154" s="287">
        <v>0</v>
      </c>
      <c r="F154" s="280" t="s">
        <v>384</v>
      </c>
      <c r="G154" s="289" t="s">
        <v>360</v>
      </c>
      <c r="H154" s="281" t="s">
        <v>2415</v>
      </c>
      <c r="I154" s="282" t="str">
        <f t="shared" si="10"/>
        <v>50434101d</v>
      </c>
      <c r="J154" s="283" t="str">
        <f t="shared" si="11"/>
        <v>50434101026 03</v>
      </c>
      <c r="K154" s="284"/>
      <c r="L154" s="283" t="str">
        <f t="shared" si="12"/>
        <v>50434101026 03K</v>
      </c>
      <c r="M154" s="284" t="str">
        <f t="shared" si="13"/>
        <v>Slovenská kanoistikadKVlček Erik - kapitálové výdavky</v>
      </c>
      <c r="N154" s="270" t="str">
        <f t="shared" si="14"/>
        <v>50434101dK</v>
      </c>
    </row>
    <row r="155" spans="1:14" ht="9.75">
      <c r="A155" s="244" t="s">
        <v>1902</v>
      </c>
      <c r="B155" s="276" t="str">
        <f>VLOOKUP(A155,Adr!A:B,2,FALSE)</f>
        <v>Slovenská kanoistika</v>
      </c>
      <c r="C155" s="277" t="s">
        <v>2564</v>
      </c>
      <c r="D155" s="278">
        <v>44100</v>
      </c>
      <c r="E155" s="279">
        <v>0</v>
      </c>
      <c r="F155" s="286" t="s">
        <v>384</v>
      </c>
      <c r="G155" s="281" t="s">
        <v>360</v>
      </c>
      <c r="H155" s="281" t="s">
        <v>2399</v>
      </c>
      <c r="I155" s="282" t="str">
        <f t="shared" si="10"/>
        <v>50434101d</v>
      </c>
      <c r="J155" s="283" t="str">
        <f t="shared" si="11"/>
        <v>50434101026 03</v>
      </c>
      <c r="K155" s="284"/>
      <c r="L155" s="283" t="str">
        <f t="shared" si="12"/>
        <v>50434101026 03B</v>
      </c>
      <c r="M155" s="284" t="str">
        <f t="shared" si="13"/>
        <v>Slovenská kanoistikadBZalka Csaba</v>
      </c>
      <c r="N155" s="270" t="str">
        <f t="shared" si="14"/>
        <v>50434101dB</v>
      </c>
    </row>
    <row r="156" spans="1:14" ht="9.75">
      <c r="A156" s="280" t="s">
        <v>1902</v>
      </c>
      <c r="B156" s="276" t="str">
        <f>VLOOKUP(A156,Adr!A:B,2,FALSE)</f>
        <v>Slovenská kanoistika</v>
      </c>
      <c r="C156" s="277" t="s">
        <v>2565</v>
      </c>
      <c r="D156" s="290">
        <v>9300</v>
      </c>
      <c r="E156" s="279">
        <v>0</v>
      </c>
      <c r="F156" s="280" t="s">
        <v>384</v>
      </c>
      <c r="G156" s="281" t="s">
        <v>360</v>
      </c>
      <c r="H156" s="281" t="s">
        <v>2399</v>
      </c>
      <c r="I156" s="282" t="str">
        <f t="shared" si="10"/>
        <v>50434101d</v>
      </c>
      <c r="J156" s="283" t="str">
        <f t="shared" si="11"/>
        <v>50434101026 03</v>
      </c>
      <c r="K156" s="284"/>
      <c r="L156" s="283" t="str">
        <f t="shared" si="12"/>
        <v>50434101026 03B</v>
      </c>
      <c r="M156" s="284" t="str">
        <f t="shared" si="13"/>
        <v>Slovenská kanoistikadBZrutta Michal</v>
      </c>
      <c r="N156" s="270" t="str">
        <f t="shared" si="14"/>
        <v>50434101dB</v>
      </c>
    </row>
    <row r="157" spans="1:14" ht="20.25">
      <c r="A157" s="280" t="s">
        <v>1902</v>
      </c>
      <c r="B157" s="276" t="str">
        <f>VLOOKUP(A157,Adr!A:B,2,FALSE)</f>
        <v>Slovenská kanoistika</v>
      </c>
      <c r="C157" s="277" t="s">
        <v>2566</v>
      </c>
      <c r="D157" s="278">
        <v>75000</v>
      </c>
      <c r="E157" s="279">
        <v>0</v>
      </c>
      <c r="F157" s="280" t="s">
        <v>386</v>
      </c>
      <c r="G157" s="285" t="s">
        <v>360</v>
      </c>
      <c r="H157" s="281" t="s">
        <v>2399</v>
      </c>
      <c r="I157" s="282" t="str">
        <f t="shared" si="10"/>
        <v>50434101e</v>
      </c>
      <c r="J157" s="283" t="str">
        <f t="shared" si="11"/>
        <v>50434101026 03</v>
      </c>
      <c r="K157" s="284"/>
      <c r="L157" s="283" t="str">
        <f t="shared" si="12"/>
        <v>50434101026 03B</v>
      </c>
      <c r="M157" s="284" t="str">
        <f t="shared" si="13"/>
        <v>Slovenská kanoistikaeBMajstrovstvá Európy vo vodnom slalome a kajak crosse U23 a juniorov</v>
      </c>
      <c r="N157" s="270" t="str">
        <f t="shared" si="14"/>
        <v>50434101eB</v>
      </c>
    </row>
    <row r="158" spans="1:14" ht="9.75">
      <c r="A158" s="250" t="s">
        <v>1902</v>
      </c>
      <c r="B158" s="276" t="str">
        <f>VLOOKUP(A158,Adr!A:B,2,FALSE)</f>
        <v>Slovenská kanoistika</v>
      </c>
      <c r="C158" s="288" t="s">
        <v>2567</v>
      </c>
      <c r="D158" s="289">
        <v>925</v>
      </c>
      <c r="E158" s="279">
        <v>0</v>
      </c>
      <c r="F158" s="280" t="s">
        <v>388</v>
      </c>
      <c r="G158" s="285" t="s">
        <v>360</v>
      </c>
      <c r="H158" s="281" t="s">
        <v>2399</v>
      </c>
      <c r="I158" s="282" t="str">
        <f t="shared" si="10"/>
        <v>50434101f</v>
      </c>
      <c r="J158" s="283" t="str">
        <f t="shared" si="11"/>
        <v>50434101026 03</v>
      </c>
      <c r="K158" s="284"/>
      <c r="L158" s="283" t="str">
        <f t="shared" si="12"/>
        <v>50434101026 03B</v>
      </c>
      <c r="M158" s="284" t="str">
        <f t="shared" si="13"/>
        <v>Slovenská kanoistikafBodmena trénerovi Eugen Honti</v>
      </c>
      <c r="N158" s="270" t="str">
        <f t="shared" si="14"/>
        <v>50434101fB</v>
      </c>
    </row>
    <row r="159" spans="1:14" ht="9.75">
      <c r="A159" s="280" t="s">
        <v>1902</v>
      </c>
      <c r="B159" s="276" t="str">
        <f>VLOOKUP(A159,Adr!A:B,2,FALSE)</f>
        <v>Slovenská kanoistika</v>
      </c>
      <c r="C159" s="277" t="s">
        <v>2568</v>
      </c>
      <c r="D159" s="290">
        <v>462</v>
      </c>
      <c r="E159" s="279">
        <v>0</v>
      </c>
      <c r="F159" s="280" t="s">
        <v>388</v>
      </c>
      <c r="G159" s="281" t="s">
        <v>360</v>
      </c>
      <c r="H159" s="281" t="s">
        <v>2399</v>
      </c>
      <c r="I159" s="282" t="str">
        <f t="shared" si="10"/>
        <v>50434101f</v>
      </c>
      <c r="J159" s="283" t="str">
        <f t="shared" si="11"/>
        <v>50434101026 03</v>
      </c>
      <c r="K159" s="284"/>
      <c r="L159" s="283" t="str">
        <f t="shared" si="12"/>
        <v>50434101026 03B</v>
      </c>
      <c r="M159" s="284" t="str">
        <f t="shared" si="13"/>
        <v>Slovenská kanoistikafBodmena trénerovi Ján Šajbidor</v>
      </c>
      <c r="N159" s="270" t="str">
        <f t="shared" si="14"/>
        <v>50434101fB</v>
      </c>
    </row>
    <row r="160" spans="1:14" ht="9.75">
      <c r="A160" s="280" t="s">
        <v>1902</v>
      </c>
      <c r="B160" s="276" t="str">
        <f>VLOOKUP(A160,Adr!A:B,2,FALSE)</f>
        <v>Slovenská kanoistika</v>
      </c>
      <c r="C160" s="277" t="s">
        <v>2569</v>
      </c>
      <c r="D160" s="290">
        <v>308</v>
      </c>
      <c r="E160" s="279">
        <v>0</v>
      </c>
      <c r="F160" s="280" t="s">
        <v>388</v>
      </c>
      <c r="G160" s="281" t="s">
        <v>360</v>
      </c>
      <c r="H160" s="281" t="s">
        <v>2399</v>
      </c>
      <c r="I160" s="282" t="str">
        <f t="shared" si="10"/>
        <v>50434101f</v>
      </c>
      <c r="J160" s="283" t="str">
        <f t="shared" si="11"/>
        <v>50434101026 03</v>
      </c>
      <c r="K160" s="284"/>
      <c r="L160" s="283" t="str">
        <f t="shared" si="12"/>
        <v>50434101026 03B</v>
      </c>
      <c r="M160" s="284" t="str">
        <f t="shared" si="13"/>
        <v>Slovenská kanoistikafBodmena trénerovi Jozef Martikán</v>
      </c>
      <c r="N160" s="270" t="str">
        <f t="shared" si="14"/>
        <v>50434101fB</v>
      </c>
    </row>
    <row r="161" spans="1:14" ht="9.75">
      <c r="A161" s="280" t="s">
        <v>1902</v>
      </c>
      <c r="B161" s="276" t="str">
        <f>VLOOKUP(A161,Adr!A:B,2,FALSE)</f>
        <v>Slovenská kanoistika</v>
      </c>
      <c r="C161" s="277" t="s">
        <v>2570</v>
      </c>
      <c r="D161" s="290">
        <v>925</v>
      </c>
      <c r="E161" s="279">
        <v>0</v>
      </c>
      <c r="F161" s="280" t="s">
        <v>388</v>
      </c>
      <c r="G161" s="281" t="s">
        <v>360</v>
      </c>
      <c r="H161" s="281" t="s">
        <v>2399</v>
      </c>
      <c r="I161" s="282" t="str">
        <f t="shared" si="10"/>
        <v>50434101f</v>
      </c>
      <c r="J161" s="283" t="str">
        <f t="shared" si="11"/>
        <v>50434101026 03</v>
      </c>
      <c r="K161" s="284"/>
      <c r="L161" s="283" t="str">
        <f t="shared" si="12"/>
        <v>50434101026 03B</v>
      </c>
      <c r="M161" s="284" t="str">
        <f t="shared" si="13"/>
        <v>Slovenská kanoistikafBodmena trénerovi Juraj Ontko</v>
      </c>
      <c r="N161" s="270" t="str">
        <f t="shared" si="14"/>
        <v>50434101fB</v>
      </c>
    </row>
    <row r="162" spans="1:14" ht="9.75">
      <c r="A162" s="244" t="s">
        <v>1902</v>
      </c>
      <c r="B162" s="276" t="str">
        <f>VLOOKUP(A162,Adr!A:B,2,FALSE)</f>
        <v>Slovenská kanoistika</v>
      </c>
      <c r="C162" s="288" t="s">
        <v>2571</v>
      </c>
      <c r="D162" s="289">
        <v>462</v>
      </c>
      <c r="E162" s="279">
        <v>0</v>
      </c>
      <c r="F162" s="280" t="s">
        <v>388</v>
      </c>
      <c r="G162" s="285" t="s">
        <v>360</v>
      </c>
      <c r="H162" s="281" t="s">
        <v>2399</v>
      </c>
      <c r="I162" s="282" t="str">
        <f t="shared" si="10"/>
        <v>50434101f</v>
      </c>
      <c r="J162" s="283" t="str">
        <f t="shared" si="11"/>
        <v>50434101026 03</v>
      </c>
      <c r="K162" s="284"/>
      <c r="L162" s="283" t="str">
        <f t="shared" si="12"/>
        <v>50434101026 03B</v>
      </c>
      <c r="M162" s="284" t="str">
        <f t="shared" si="13"/>
        <v>Slovenská kanoistikafBodmena trénerovi Juraj Tarr</v>
      </c>
      <c r="N162" s="270" t="str">
        <f t="shared" si="14"/>
        <v>50434101fB</v>
      </c>
    </row>
    <row r="163" spans="1:14" ht="9.75">
      <c r="A163" s="250" t="s">
        <v>1902</v>
      </c>
      <c r="B163" s="276" t="str">
        <f>VLOOKUP(A163,Adr!A:B,2,FALSE)</f>
        <v>Slovenská kanoistika</v>
      </c>
      <c r="C163" s="288" t="s">
        <v>2572</v>
      </c>
      <c r="D163" s="289">
        <v>206</v>
      </c>
      <c r="E163" s="279">
        <v>0</v>
      </c>
      <c r="F163" s="280" t="s">
        <v>388</v>
      </c>
      <c r="G163" s="285" t="s">
        <v>360</v>
      </c>
      <c r="H163" s="281" t="s">
        <v>2399</v>
      </c>
      <c r="I163" s="282" t="str">
        <f t="shared" si="10"/>
        <v>50434101f</v>
      </c>
      <c r="J163" s="283" t="str">
        <f t="shared" si="11"/>
        <v>50434101026 03</v>
      </c>
      <c r="K163" s="284"/>
      <c r="L163" s="283" t="str">
        <f t="shared" si="12"/>
        <v>50434101026 03B</v>
      </c>
      <c r="M163" s="284" t="str">
        <f t="shared" si="13"/>
        <v>Slovenská kanoistikafBodmena trénerovi Martin Stanovský</v>
      </c>
      <c r="N163" s="270" t="str">
        <f t="shared" si="14"/>
        <v>50434101fB</v>
      </c>
    </row>
    <row r="164" spans="1:14" ht="9.75">
      <c r="A164" s="250" t="s">
        <v>1902</v>
      </c>
      <c r="B164" s="276" t="str">
        <f>VLOOKUP(A164,Adr!A:B,2,FALSE)</f>
        <v>Slovenská kanoistika</v>
      </c>
      <c r="C164" s="288" t="s">
        <v>2573</v>
      </c>
      <c r="D164" s="289">
        <v>617</v>
      </c>
      <c r="E164" s="279">
        <v>0</v>
      </c>
      <c r="F164" s="280" t="s">
        <v>388</v>
      </c>
      <c r="G164" s="285" t="s">
        <v>360</v>
      </c>
      <c r="H164" s="281" t="s">
        <v>2399</v>
      </c>
      <c r="I164" s="282" t="str">
        <f t="shared" si="10"/>
        <v>50434101f</v>
      </c>
      <c r="J164" s="283" t="str">
        <f t="shared" si="11"/>
        <v>50434101026 03</v>
      </c>
      <c r="K164" s="284"/>
      <c r="L164" s="283" t="str">
        <f t="shared" si="12"/>
        <v>50434101026 03B</v>
      </c>
      <c r="M164" s="284" t="str">
        <f t="shared" si="13"/>
        <v>Slovenská kanoistikafBodmena trénerovi Patrik Gajarský</v>
      </c>
      <c r="N164" s="270" t="str">
        <f t="shared" si="14"/>
        <v>50434101fB</v>
      </c>
    </row>
    <row r="165" spans="1:14" ht="9.75">
      <c r="A165" s="250" t="s">
        <v>1902</v>
      </c>
      <c r="B165" s="276" t="str">
        <f>VLOOKUP(A165,Adr!A:B,2,FALSE)</f>
        <v>Slovenská kanoistika</v>
      </c>
      <c r="C165" s="288" t="s">
        <v>2574</v>
      </c>
      <c r="D165" s="289">
        <v>206</v>
      </c>
      <c r="E165" s="279">
        <v>0</v>
      </c>
      <c r="F165" s="280" t="s">
        <v>388</v>
      </c>
      <c r="G165" s="285" t="s">
        <v>360</v>
      </c>
      <c r="H165" s="281" t="s">
        <v>2399</v>
      </c>
      <c r="I165" s="282" t="str">
        <f t="shared" si="10"/>
        <v>50434101f</v>
      </c>
      <c r="J165" s="283" t="str">
        <f t="shared" si="11"/>
        <v>50434101026 03</v>
      </c>
      <c r="K165" s="284"/>
      <c r="L165" s="283" t="str">
        <f t="shared" si="12"/>
        <v>50434101026 03B</v>
      </c>
      <c r="M165" s="284" t="str">
        <f t="shared" si="13"/>
        <v>Slovenská kanoistikafBodmena trénerovi Pavol Ostrovský</v>
      </c>
      <c r="N165" s="270" t="str">
        <f t="shared" si="14"/>
        <v>50434101fB</v>
      </c>
    </row>
    <row r="166" spans="1:14" ht="9.75">
      <c r="A166" s="250" t="s">
        <v>1902</v>
      </c>
      <c r="B166" s="276" t="str">
        <f>VLOOKUP(A166,Adr!A:B,2,FALSE)</f>
        <v>Slovenská kanoistika</v>
      </c>
      <c r="C166" s="288" t="s">
        <v>2575</v>
      </c>
      <c r="D166" s="289">
        <v>411</v>
      </c>
      <c r="E166" s="279">
        <v>0</v>
      </c>
      <c r="F166" s="280" t="s">
        <v>388</v>
      </c>
      <c r="G166" s="285" t="s">
        <v>360</v>
      </c>
      <c r="H166" s="281" t="s">
        <v>2399</v>
      </c>
      <c r="I166" s="282" t="str">
        <f t="shared" si="10"/>
        <v>50434101f</v>
      </c>
      <c r="J166" s="283" t="str">
        <f t="shared" si="11"/>
        <v>50434101026 03</v>
      </c>
      <c r="K166" s="284"/>
      <c r="L166" s="283" t="str">
        <f t="shared" si="12"/>
        <v>50434101026 03B</v>
      </c>
      <c r="M166" s="284" t="str">
        <f t="shared" si="13"/>
        <v>Slovenská kanoistikafBodmena trénerovi Peter Mráz</v>
      </c>
      <c r="N166" s="270" t="str">
        <f t="shared" si="14"/>
        <v>50434101fB</v>
      </c>
    </row>
    <row r="167" spans="1:14" ht="9.75">
      <c r="A167" s="280" t="s">
        <v>1902</v>
      </c>
      <c r="B167" s="276" t="str">
        <f>VLOOKUP(A167,Adr!A:B,2,FALSE)</f>
        <v>Slovenská kanoistika</v>
      </c>
      <c r="C167" s="277" t="s">
        <v>2576</v>
      </c>
      <c r="D167" s="290">
        <v>1233</v>
      </c>
      <c r="E167" s="279">
        <v>0</v>
      </c>
      <c r="F167" s="280" t="s">
        <v>388</v>
      </c>
      <c r="G167" s="281" t="s">
        <v>360</v>
      </c>
      <c r="H167" s="281" t="s">
        <v>2399</v>
      </c>
      <c r="I167" s="282" t="str">
        <f t="shared" si="10"/>
        <v>50434101f</v>
      </c>
      <c r="J167" s="283" t="str">
        <f t="shared" si="11"/>
        <v>50434101026 03</v>
      </c>
      <c r="K167" s="284"/>
      <c r="L167" s="283" t="str">
        <f t="shared" si="12"/>
        <v>50434101026 03B</v>
      </c>
      <c r="M167" s="284" t="str">
        <f t="shared" si="13"/>
        <v>Slovenská kanoistikafBodmena trénerovi Peter Murcko</v>
      </c>
      <c r="N167" s="270" t="str">
        <f t="shared" si="14"/>
        <v>50434101fB</v>
      </c>
    </row>
    <row r="168" spans="1:14" ht="9.75">
      <c r="A168" s="244" t="s">
        <v>1902</v>
      </c>
      <c r="B168" s="276" t="str">
        <f>VLOOKUP(A168,Adr!A:B,2,FALSE)</f>
        <v>Slovenská kanoistika</v>
      </c>
      <c r="C168" s="288" t="s">
        <v>2577</v>
      </c>
      <c r="D168" s="289">
        <v>308</v>
      </c>
      <c r="E168" s="279">
        <v>0</v>
      </c>
      <c r="F168" s="280" t="s">
        <v>388</v>
      </c>
      <c r="G168" s="285" t="s">
        <v>360</v>
      </c>
      <c r="H168" s="281" t="s">
        <v>2399</v>
      </c>
      <c r="I168" s="282" t="str">
        <f t="shared" si="10"/>
        <v>50434101f</v>
      </c>
      <c r="J168" s="283" t="str">
        <f t="shared" si="11"/>
        <v>50434101026 03</v>
      </c>
      <c r="K168" s="284"/>
      <c r="L168" s="283" t="str">
        <f t="shared" si="12"/>
        <v>50434101026 03B</v>
      </c>
      <c r="M168" s="284" t="str">
        <f t="shared" si="13"/>
        <v>Slovenská kanoistikafBodmena trénerovi Radoslav Štaffen</v>
      </c>
      <c r="N168" s="270" t="str">
        <f t="shared" si="14"/>
        <v>50434101fB</v>
      </c>
    </row>
    <row r="169" spans="1:14" ht="9.75">
      <c r="A169" s="250" t="s">
        <v>1902</v>
      </c>
      <c r="B169" s="276" t="str">
        <f>VLOOKUP(A169,Adr!A:B,2,FALSE)</f>
        <v>Slovenská kanoistika</v>
      </c>
      <c r="C169" s="288" t="s">
        <v>2578</v>
      </c>
      <c r="D169" s="289">
        <v>411</v>
      </c>
      <c r="E169" s="279">
        <v>0</v>
      </c>
      <c r="F169" s="280" t="s">
        <v>388</v>
      </c>
      <c r="G169" s="285" t="s">
        <v>360</v>
      </c>
      <c r="H169" s="281" t="s">
        <v>2399</v>
      </c>
      <c r="I169" s="282" t="str">
        <f t="shared" si="10"/>
        <v>50434101f</v>
      </c>
      <c r="J169" s="283" t="str">
        <f t="shared" si="11"/>
        <v>50434101026 03</v>
      </c>
      <c r="K169" s="284"/>
      <c r="L169" s="283" t="str">
        <f t="shared" si="12"/>
        <v>50434101026 03B</v>
      </c>
      <c r="M169" s="284" t="str">
        <f t="shared" si="13"/>
        <v>Slovenská kanoistikafBodmena trénerovi Vladimír Chrapčiak</v>
      </c>
      <c r="N169" s="270" t="str">
        <f t="shared" si="14"/>
        <v>50434101fB</v>
      </c>
    </row>
    <row r="170" spans="1:14" ht="20.25">
      <c r="A170" s="244" t="s">
        <v>1902</v>
      </c>
      <c r="B170" s="276" t="str">
        <f>VLOOKUP(A170,Adr!A:B,2,FALSE)</f>
        <v>Slovenská kanoistika</v>
      </c>
      <c r="C170" s="277" t="s">
        <v>2579</v>
      </c>
      <c r="D170" s="278">
        <v>1341321</v>
      </c>
      <c r="E170" s="279">
        <v>0</v>
      </c>
      <c r="F170" s="280" t="s">
        <v>388</v>
      </c>
      <c r="G170" s="285" t="s">
        <v>360</v>
      </c>
      <c r="H170" s="281" t="s">
        <v>2399</v>
      </c>
      <c r="I170" s="282" t="str">
        <f t="shared" si="10"/>
        <v>50434101f</v>
      </c>
      <c r="J170" s="283" t="str">
        <f t="shared" si="11"/>
        <v>50434101026 03</v>
      </c>
      <c r="K170" s="284"/>
      <c r="L170" s="283" t="str">
        <f t="shared" si="12"/>
        <v>50434101026 03B</v>
      </c>
      <c r="M170" s="284" t="str">
        <f t="shared" si="13"/>
        <v>Slovenská kanoistikafBPlnenie úloh verejného záujmu v športe - podpora a rozvoj športu mládeže v kanoistike</v>
      </c>
      <c r="N170" s="270" t="str">
        <f t="shared" si="14"/>
        <v>50434101fB</v>
      </c>
    </row>
    <row r="171" spans="1:14" ht="9.75">
      <c r="A171" s="244" t="s">
        <v>1908</v>
      </c>
      <c r="B171" s="276" t="str">
        <f>VLOOKUP(A171,Adr!A:B,2,FALSE)</f>
        <v>Slovenská Lakrosová Federácia</v>
      </c>
      <c r="C171" s="288" t="s">
        <v>2580</v>
      </c>
      <c r="D171" s="289">
        <v>32301</v>
      </c>
      <c r="E171" s="279">
        <v>0</v>
      </c>
      <c r="F171" s="280" t="s">
        <v>378</v>
      </c>
      <c r="G171" s="285" t="s">
        <v>358</v>
      </c>
      <c r="H171" s="281" t="s">
        <v>2399</v>
      </c>
      <c r="I171" s="282" t="str">
        <f t="shared" si="10"/>
        <v>30853427a</v>
      </c>
      <c r="J171" s="283" t="str">
        <f t="shared" si="11"/>
        <v>30853427026 02</v>
      </c>
      <c r="K171" s="284" t="s">
        <v>2581</v>
      </c>
      <c r="L171" s="283" t="str">
        <f t="shared" si="12"/>
        <v>30853427026 02B</v>
      </c>
      <c r="M171" s="284" t="str">
        <f t="shared" si="13"/>
        <v>Slovenská Lakrosová FederáciaaBlakros - bežné transfery</v>
      </c>
      <c r="N171" s="270" t="str">
        <f t="shared" si="14"/>
        <v>30853427aB</v>
      </c>
    </row>
    <row r="172" spans="1:14" ht="20.25">
      <c r="A172" s="280" t="s">
        <v>1915</v>
      </c>
      <c r="B172" s="276" t="str">
        <f>VLOOKUP(A172,Adr!A:B,2,FALSE)</f>
        <v>Slovenská lukostrelecká asociácia 3D</v>
      </c>
      <c r="C172" s="277" t="s">
        <v>391</v>
      </c>
      <c r="D172" s="278">
        <v>28000</v>
      </c>
      <c r="E172" s="279">
        <v>0</v>
      </c>
      <c r="F172" s="280" t="s">
        <v>390</v>
      </c>
      <c r="G172" s="289" t="s">
        <v>360</v>
      </c>
      <c r="H172" s="281" t="s">
        <v>2399</v>
      </c>
      <c r="I172" s="282" t="str">
        <f t="shared" si="10"/>
        <v>36075809g</v>
      </c>
      <c r="J172" s="283" t="str">
        <f t="shared" si="11"/>
        <v>36075809026 03</v>
      </c>
      <c r="K172" s="284"/>
      <c r="L172" s="283" t="str">
        <f t="shared" si="12"/>
        <v>36075809026 03B</v>
      </c>
      <c r="M172" s="284" t="str">
        <f t="shared" si="13"/>
        <v>Slovenská lukostrelecká asociácia 3DgBrozvoj športov, ktoré nie sú uznanými podľa zákona č. 440/2015 Z. z.</v>
      </c>
      <c r="N172" s="270" t="str">
        <f t="shared" si="14"/>
        <v>36075809gB</v>
      </c>
    </row>
    <row r="173" spans="1:14" ht="9.75">
      <c r="A173" s="280" t="s">
        <v>1923</v>
      </c>
      <c r="B173" s="276" t="str">
        <f>VLOOKUP(A173,Adr!A:B,2,FALSE)</f>
        <v>Slovenská motocyklová federácia</v>
      </c>
      <c r="C173" s="288" t="s">
        <v>2582</v>
      </c>
      <c r="D173" s="289">
        <v>161157</v>
      </c>
      <c r="E173" s="279">
        <v>0</v>
      </c>
      <c r="F173" s="286" t="s">
        <v>378</v>
      </c>
      <c r="G173" s="281" t="s">
        <v>358</v>
      </c>
      <c r="H173" s="281" t="s">
        <v>2399</v>
      </c>
      <c r="I173" s="282" t="str">
        <f t="shared" si="10"/>
        <v>30813883a</v>
      </c>
      <c r="J173" s="283" t="str">
        <f t="shared" si="11"/>
        <v>30813883026 02</v>
      </c>
      <c r="K173" s="284" t="s">
        <v>2583</v>
      </c>
      <c r="L173" s="283" t="str">
        <f t="shared" si="12"/>
        <v>30813883026 02B</v>
      </c>
      <c r="M173" s="284" t="str">
        <f t="shared" si="13"/>
        <v>Slovenská motocyklová federáciaaBmotocyklový šport - bežné transfery</v>
      </c>
      <c r="N173" s="270" t="str">
        <f t="shared" si="14"/>
        <v>30813883aB</v>
      </c>
    </row>
    <row r="174" spans="1:14" ht="9.75">
      <c r="A174" s="286" t="s">
        <v>1923</v>
      </c>
      <c r="B174" s="276" t="str">
        <f>VLOOKUP(A174,Adr!A:B,2,FALSE)</f>
        <v>Slovenská motocyklová federácia</v>
      </c>
      <c r="C174" s="277" t="s">
        <v>2584</v>
      </c>
      <c r="D174" s="278">
        <v>5000</v>
      </c>
      <c r="E174" s="287">
        <v>0</v>
      </c>
      <c r="F174" s="280" t="s">
        <v>384</v>
      </c>
      <c r="G174" s="281" t="s">
        <v>360</v>
      </c>
      <c r="H174" s="281" t="s">
        <v>2399</v>
      </c>
      <c r="I174" s="282" t="str">
        <f t="shared" si="10"/>
        <v>30813883d</v>
      </c>
      <c r="J174" s="283" t="str">
        <f t="shared" si="11"/>
        <v>30813883026 03</v>
      </c>
      <c r="K174" s="284"/>
      <c r="L174" s="283" t="str">
        <f t="shared" si="12"/>
        <v>30813883026 03B</v>
      </c>
      <c r="M174" s="284" t="str">
        <f t="shared" si="13"/>
        <v>Slovenská motocyklová federáciadBKohút Tomáš</v>
      </c>
      <c r="N174" s="270" t="str">
        <f t="shared" si="14"/>
        <v>30813883dB</v>
      </c>
    </row>
    <row r="175" spans="1:14" ht="9.75">
      <c r="A175" s="244" t="s">
        <v>1923</v>
      </c>
      <c r="B175" s="276" t="str">
        <f>VLOOKUP(A175,Adr!A:B,2,FALSE)</f>
        <v>Slovenská motocyklová federácia</v>
      </c>
      <c r="C175" s="277" t="s">
        <v>2585</v>
      </c>
      <c r="D175" s="278">
        <v>20000</v>
      </c>
      <c r="E175" s="279">
        <v>0</v>
      </c>
      <c r="F175" s="280" t="s">
        <v>384</v>
      </c>
      <c r="G175" s="285" t="s">
        <v>360</v>
      </c>
      <c r="H175" s="281" t="s">
        <v>2399</v>
      </c>
      <c r="I175" s="282" t="str">
        <f t="shared" si="10"/>
        <v>30813883d</v>
      </c>
      <c r="J175" s="283" t="str">
        <f t="shared" si="11"/>
        <v>30813883026 03</v>
      </c>
      <c r="K175" s="284"/>
      <c r="L175" s="283" t="str">
        <f t="shared" si="12"/>
        <v>30813883026 03B</v>
      </c>
      <c r="M175" s="284" t="str">
        <f t="shared" si="13"/>
        <v>Slovenská motocyklová federáciadBSvitko Štefan</v>
      </c>
      <c r="N175" s="270" t="str">
        <f t="shared" si="14"/>
        <v>30813883dB</v>
      </c>
    </row>
    <row r="176" spans="1:14" ht="9.75">
      <c r="A176" s="244" t="s">
        <v>1923</v>
      </c>
      <c r="B176" s="276" t="str">
        <f>VLOOKUP(A176,Adr!A:B,2,FALSE)</f>
        <v>Slovenská motocyklová federácia</v>
      </c>
      <c r="C176" s="277" t="s">
        <v>2586</v>
      </c>
      <c r="D176" s="278">
        <v>20000</v>
      </c>
      <c r="E176" s="279">
        <v>0</v>
      </c>
      <c r="F176" s="280" t="s">
        <v>384</v>
      </c>
      <c r="G176" s="285" t="s">
        <v>360</v>
      </c>
      <c r="H176" s="281" t="s">
        <v>2399</v>
      </c>
      <c r="I176" s="282" t="str">
        <f t="shared" si="10"/>
        <v>30813883d</v>
      </c>
      <c r="J176" s="283" t="str">
        <f t="shared" si="11"/>
        <v>30813883026 03</v>
      </c>
      <c r="K176" s="284"/>
      <c r="L176" s="283" t="str">
        <f t="shared" si="12"/>
        <v>30813883026 03B</v>
      </c>
      <c r="M176" s="284" t="str">
        <f t="shared" si="13"/>
        <v>Slovenská motocyklová federáciadBVaculík Martin</v>
      </c>
      <c r="N176" s="270" t="str">
        <f t="shared" si="14"/>
        <v>30813883dB</v>
      </c>
    </row>
    <row r="177" spans="1:14" ht="9.75">
      <c r="A177" s="244" t="s">
        <v>1932</v>
      </c>
      <c r="B177" s="276" t="str">
        <f>VLOOKUP(A177,Adr!A:B,2,FALSE)</f>
        <v>Slovenská Muaythai asociácia</v>
      </c>
      <c r="C177" s="277" t="s">
        <v>2587</v>
      </c>
      <c r="D177" s="290">
        <v>38225</v>
      </c>
      <c r="E177" s="279">
        <v>0</v>
      </c>
      <c r="F177" s="280" t="s">
        <v>378</v>
      </c>
      <c r="G177" s="285" t="s">
        <v>358</v>
      </c>
      <c r="H177" s="281" t="s">
        <v>2399</v>
      </c>
      <c r="I177" s="282" t="str">
        <f t="shared" si="10"/>
        <v>34057587a</v>
      </c>
      <c r="J177" s="283" t="str">
        <f t="shared" si="11"/>
        <v>34057587026 02</v>
      </c>
      <c r="K177" s="284" t="s">
        <v>2588</v>
      </c>
      <c r="L177" s="283" t="str">
        <f t="shared" si="12"/>
        <v>34057587026 02B</v>
      </c>
      <c r="M177" s="284" t="str">
        <f t="shared" si="13"/>
        <v>Slovenská Muaythai asociáciaaBthajský box - bežné transfery</v>
      </c>
      <c r="N177" s="270" t="str">
        <f t="shared" si="14"/>
        <v>34057587aB</v>
      </c>
    </row>
    <row r="178" spans="1:14" ht="9.75">
      <c r="A178" s="280" t="s">
        <v>1932</v>
      </c>
      <c r="B178" s="276" t="str">
        <f>VLOOKUP(A178,Adr!A:B,2,FALSE)</f>
        <v>Slovenská Muaythai asociácia</v>
      </c>
      <c r="C178" s="277" t="s">
        <v>2589</v>
      </c>
      <c r="D178" s="290">
        <v>20000</v>
      </c>
      <c r="E178" s="279">
        <v>0</v>
      </c>
      <c r="F178" s="280" t="s">
        <v>384</v>
      </c>
      <c r="G178" s="285" t="s">
        <v>360</v>
      </c>
      <c r="H178" s="281" t="s">
        <v>2399</v>
      </c>
      <c r="I178" s="282" t="str">
        <f t="shared" si="10"/>
        <v>34057587d</v>
      </c>
      <c r="J178" s="283" t="str">
        <f t="shared" si="11"/>
        <v>34057587026 03</v>
      </c>
      <c r="K178" s="284"/>
      <c r="L178" s="283" t="str">
        <f t="shared" si="12"/>
        <v>34057587026 03B</v>
      </c>
      <c r="M178" s="284" t="str">
        <f t="shared" si="13"/>
        <v>Slovenská Muaythai asociáciadBChochlíková Monika</v>
      </c>
      <c r="N178" s="270" t="str">
        <f t="shared" si="14"/>
        <v>34057587dB</v>
      </c>
    </row>
    <row r="179" spans="1:14" ht="9.75">
      <c r="A179" s="286" t="s">
        <v>1938</v>
      </c>
      <c r="B179" s="276" t="str">
        <f>VLOOKUP(A179,Adr!A:B,2,FALSE)</f>
        <v>Slovenská nohejbalová asociácia</v>
      </c>
      <c r="C179" s="277" t="s">
        <v>2590</v>
      </c>
      <c r="D179" s="278">
        <v>525</v>
      </c>
      <c r="E179" s="279">
        <v>0</v>
      </c>
      <c r="F179" s="286" t="s">
        <v>388</v>
      </c>
      <c r="G179" s="294" t="s">
        <v>360</v>
      </c>
      <c r="H179" s="294" t="s">
        <v>2399</v>
      </c>
      <c r="I179" s="282" t="str">
        <f t="shared" si="10"/>
        <v>30806887f</v>
      </c>
      <c r="J179" s="283" t="str">
        <f t="shared" si="11"/>
        <v>30806887026 03</v>
      </c>
      <c r="K179" s="284"/>
      <c r="L179" s="283" t="str">
        <f t="shared" si="12"/>
        <v>30806887026 03B</v>
      </c>
      <c r="M179" s="284" t="str">
        <f t="shared" si="13"/>
        <v>Slovenská nohejbalová asociáciafBodmena trénerovi Patrik Perun</v>
      </c>
      <c r="N179" s="270" t="str">
        <f t="shared" si="14"/>
        <v>30806887fB</v>
      </c>
    </row>
    <row r="180" spans="1:14" ht="20.25">
      <c r="A180" s="250" t="s">
        <v>1938</v>
      </c>
      <c r="B180" s="276" t="str">
        <f>VLOOKUP(A180,Adr!A:B,2,FALSE)</f>
        <v>Slovenská nohejbalová asociácia</v>
      </c>
      <c r="C180" s="277" t="s">
        <v>391</v>
      </c>
      <c r="D180" s="278">
        <v>28400</v>
      </c>
      <c r="E180" s="279">
        <v>0</v>
      </c>
      <c r="F180" s="280" t="s">
        <v>390</v>
      </c>
      <c r="G180" s="289" t="s">
        <v>360</v>
      </c>
      <c r="H180" s="281" t="s">
        <v>2399</v>
      </c>
      <c r="I180" s="282" t="str">
        <f t="shared" si="10"/>
        <v>30806887g</v>
      </c>
      <c r="J180" s="283" t="str">
        <f t="shared" si="11"/>
        <v>30806887026 03</v>
      </c>
      <c r="K180" s="284"/>
      <c r="L180" s="283" t="str">
        <f t="shared" si="12"/>
        <v>30806887026 03B</v>
      </c>
      <c r="M180" s="284" t="str">
        <f t="shared" si="13"/>
        <v>Slovenská nohejbalová asociáciagBrozvoj športov, ktoré nie sú uznanými podľa zákona č. 440/2015 Z. z.</v>
      </c>
      <c r="N180" s="270" t="str">
        <f t="shared" si="14"/>
        <v>30806887gB</v>
      </c>
    </row>
    <row r="181" spans="1:14" ht="9.75">
      <c r="A181" s="244" t="s">
        <v>1943</v>
      </c>
      <c r="B181" s="276" t="str">
        <f>VLOOKUP(A181,Adr!A:B,2,FALSE)</f>
        <v>Slovenská plavecká federácia</v>
      </c>
      <c r="C181" s="288" t="s">
        <v>2591</v>
      </c>
      <c r="D181" s="289">
        <v>3609730</v>
      </c>
      <c r="E181" s="279">
        <v>0</v>
      </c>
      <c r="F181" s="280" t="s">
        <v>378</v>
      </c>
      <c r="G181" s="285" t="s">
        <v>358</v>
      </c>
      <c r="H181" s="281" t="s">
        <v>2399</v>
      </c>
      <c r="I181" s="282" t="str">
        <f t="shared" si="10"/>
        <v>36068764a</v>
      </c>
      <c r="J181" s="283" t="str">
        <f t="shared" si="11"/>
        <v>36068764026 02</v>
      </c>
      <c r="K181" s="284" t="s">
        <v>2592</v>
      </c>
      <c r="L181" s="283" t="str">
        <f t="shared" si="12"/>
        <v>36068764026 02B</v>
      </c>
      <c r="M181" s="284" t="str">
        <f t="shared" si="13"/>
        <v>Slovenská plavecká federáciaaBplavecké športy - bežné transfery</v>
      </c>
      <c r="N181" s="270" t="str">
        <f t="shared" si="14"/>
        <v>36068764aB</v>
      </c>
    </row>
    <row r="182" spans="1:14" ht="9.75">
      <c r="A182" s="250" t="s">
        <v>1943</v>
      </c>
      <c r="B182" s="276" t="str">
        <f>VLOOKUP(A182,Adr!A:B,2,FALSE)</f>
        <v>Slovenská plavecká federácia</v>
      </c>
      <c r="C182" s="277" t="s">
        <v>2593</v>
      </c>
      <c r="D182" s="278">
        <v>10000</v>
      </c>
      <c r="E182" s="279">
        <v>0</v>
      </c>
      <c r="F182" s="280" t="s">
        <v>384</v>
      </c>
      <c r="G182" s="285" t="s">
        <v>360</v>
      </c>
      <c r="H182" s="281" t="s">
        <v>2399</v>
      </c>
      <c r="I182" s="282" t="str">
        <f t="shared" si="10"/>
        <v>36068764d</v>
      </c>
      <c r="J182" s="283" t="str">
        <f t="shared" si="11"/>
        <v>36068764026 03</v>
      </c>
      <c r="K182" s="284"/>
      <c r="L182" s="283" t="str">
        <f t="shared" si="12"/>
        <v>36068764026 03B</v>
      </c>
      <c r="M182" s="284" t="str">
        <f t="shared" si="13"/>
        <v>Slovenská plavecká federáciadBDikács Bence</v>
      </c>
      <c r="N182" s="270" t="str">
        <f t="shared" si="14"/>
        <v>36068764dB</v>
      </c>
    </row>
    <row r="183" spans="1:14" ht="9.75">
      <c r="A183" s="286" t="s">
        <v>1943</v>
      </c>
      <c r="B183" s="276" t="str">
        <f>VLOOKUP(A183,Adr!A:B,2,FALSE)</f>
        <v>Slovenská plavecká federácia</v>
      </c>
      <c r="C183" s="277" t="s">
        <v>2594</v>
      </c>
      <c r="D183" s="278">
        <v>5000</v>
      </c>
      <c r="E183" s="287">
        <v>0</v>
      </c>
      <c r="F183" s="280" t="s">
        <v>384</v>
      </c>
      <c r="G183" s="281" t="s">
        <v>360</v>
      </c>
      <c r="H183" s="281" t="s">
        <v>2399</v>
      </c>
      <c r="I183" s="282" t="str">
        <f t="shared" si="10"/>
        <v>36068764d</v>
      </c>
      <c r="J183" s="283" t="str">
        <f t="shared" si="11"/>
        <v>36068764026 03</v>
      </c>
      <c r="K183" s="284"/>
      <c r="L183" s="283" t="str">
        <f t="shared" si="12"/>
        <v>36068764026 03B</v>
      </c>
      <c r="M183" s="284" t="str">
        <f t="shared" si="13"/>
        <v>Slovenská plavecká federáciadBDiky Chiara</v>
      </c>
      <c r="N183" s="270" t="str">
        <f t="shared" si="14"/>
        <v>36068764dB</v>
      </c>
    </row>
    <row r="184" spans="1:14" ht="9.75">
      <c r="A184" s="286" t="s">
        <v>1943</v>
      </c>
      <c r="B184" s="276" t="str">
        <f>VLOOKUP(A184,Adr!A:B,2,FALSE)</f>
        <v>Slovenská plavecká federácia</v>
      </c>
      <c r="C184" s="277" t="s">
        <v>2595</v>
      </c>
      <c r="D184" s="278">
        <v>12500</v>
      </c>
      <c r="E184" s="287">
        <v>0</v>
      </c>
      <c r="F184" s="280" t="s">
        <v>384</v>
      </c>
      <c r="G184" s="289" t="s">
        <v>360</v>
      </c>
      <c r="H184" s="281" t="s">
        <v>2399</v>
      </c>
      <c r="I184" s="282" t="str">
        <f t="shared" si="10"/>
        <v>36068764d</v>
      </c>
      <c r="J184" s="283" t="str">
        <f t="shared" si="11"/>
        <v>36068764026 03</v>
      </c>
      <c r="K184" s="284"/>
      <c r="L184" s="283" t="str">
        <f t="shared" si="12"/>
        <v>36068764026 03B</v>
      </c>
      <c r="M184" s="284" t="str">
        <f t="shared" si="13"/>
        <v>Slovenská plavecká federáciadBFolťan Patrik</v>
      </c>
      <c r="N184" s="270" t="str">
        <f t="shared" si="14"/>
        <v>36068764dB</v>
      </c>
    </row>
    <row r="185" spans="1:14" ht="9.75">
      <c r="A185" s="280" t="s">
        <v>1943</v>
      </c>
      <c r="B185" s="276" t="str">
        <f>VLOOKUP(A185,Adr!A:B,2,FALSE)</f>
        <v>Slovenská plavecká federácia</v>
      </c>
      <c r="C185" s="277" t="s">
        <v>2596</v>
      </c>
      <c r="D185" s="290">
        <v>20000</v>
      </c>
      <c r="E185" s="287">
        <v>0</v>
      </c>
      <c r="F185" s="280" t="s">
        <v>384</v>
      </c>
      <c r="G185" s="281" t="s">
        <v>360</v>
      </c>
      <c r="H185" s="281" t="s">
        <v>2399</v>
      </c>
      <c r="I185" s="282" t="str">
        <f t="shared" si="10"/>
        <v>36068764d</v>
      </c>
      <c r="J185" s="283" t="str">
        <f t="shared" si="11"/>
        <v>36068764026 03</v>
      </c>
      <c r="K185" s="284"/>
      <c r="L185" s="283" t="str">
        <f t="shared" si="12"/>
        <v>36068764026 03B</v>
      </c>
      <c r="M185" s="284" t="str">
        <f t="shared" si="13"/>
        <v>Slovenská plavecká federáciadBNagy Richard</v>
      </c>
      <c r="N185" s="270" t="str">
        <f t="shared" si="14"/>
        <v>36068764dB</v>
      </c>
    </row>
    <row r="186" spans="1:14" ht="9.75">
      <c r="A186" s="280" t="s">
        <v>1943</v>
      </c>
      <c r="B186" s="276" t="str">
        <f>VLOOKUP(A186,Adr!A:B,2,FALSE)</f>
        <v>Slovenská plavecká federácia</v>
      </c>
      <c r="C186" s="277" t="s">
        <v>2597</v>
      </c>
      <c r="D186" s="290">
        <v>12500</v>
      </c>
      <c r="E186" s="287">
        <v>0</v>
      </c>
      <c r="F186" s="280" t="s">
        <v>384</v>
      </c>
      <c r="G186" s="289" t="s">
        <v>360</v>
      </c>
      <c r="H186" s="281" t="s">
        <v>2399</v>
      </c>
      <c r="I186" s="282" t="str">
        <f t="shared" si="10"/>
        <v>36068764d</v>
      </c>
      <c r="J186" s="283" t="str">
        <f t="shared" si="11"/>
        <v>36068764026 03</v>
      </c>
      <c r="K186" s="284"/>
      <c r="L186" s="283" t="str">
        <f t="shared" si="12"/>
        <v>36068764026 03B</v>
      </c>
      <c r="M186" s="284" t="str">
        <f t="shared" si="13"/>
        <v>Slovenská plavecká federáciadBPodmaníková Andrea</v>
      </c>
      <c r="N186" s="270" t="str">
        <f t="shared" si="14"/>
        <v>36068764dB</v>
      </c>
    </row>
    <row r="187" spans="1:14" ht="9.75">
      <c r="A187" s="280" t="s">
        <v>1943</v>
      </c>
      <c r="B187" s="276" t="str">
        <f>VLOOKUP(A187,Adr!A:B,2,FALSE)</f>
        <v>Slovenská plavecká federácia</v>
      </c>
      <c r="C187" s="277" t="s">
        <v>2598</v>
      </c>
      <c r="D187" s="290">
        <v>18000</v>
      </c>
      <c r="E187" s="287">
        <v>0</v>
      </c>
      <c r="F187" s="280" t="s">
        <v>384</v>
      </c>
      <c r="G187" s="289" t="s">
        <v>360</v>
      </c>
      <c r="H187" s="281" t="s">
        <v>2399</v>
      </c>
      <c r="I187" s="282" t="str">
        <f t="shared" si="10"/>
        <v>36068764d</v>
      </c>
      <c r="J187" s="283" t="str">
        <f t="shared" si="11"/>
        <v>36068764026 03</v>
      </c>
      <c r="K187" s="284"/>
      <c r="L187" s="283" t="str">
        <f t="shared" si="12"/>
        <v>36068764026 03B</v>
      </c>
      <c r="M187" s="284" t="str">
        <f t="shared" si="13"/>
        <v>Slovenská plavecká federáciadBSlušná Lilian</v>
      </c>
      <c r="N187" s="270" t="str">
        <f t="shared" si="14"/>
        <v>36068764dB</v>
      </c>
    </row>
    <row r="188" spans="1:14" ht="9.75">
      <c r="A188" s="280" t="s">
        <v>1943</v>
      </c>
      <c r="B188" s="276" t="str">
        <f>VLOOKUP(A188,Adr!A:B,2,FALSE)</f>
        <v>Slovenská plavecká federácia</v>
      </c>
      <c r="C188" s="288" t="s">
        <v>2599</v>
      </c>
      <c r="D188" s="289">
        <v>10000</v>
      </c>
      <c r="E188" s="287">
        <v>0</v>
      </c>
      <c r="F188" s="280" t="s">
        <v>384</v>
      </c>
      <c r="G188" s="289" t="s">
        <v>360</v>
      </c>
      <c r="H188" s="281" t="s">
        <v>2399</v>
      </c>
      <c r="I188" s="282" t="str">
        <f t="shared" si="10"/>
        <v>36068764d</v>
      </c>
      <c r="J188" s="283" t="str">
        <f t="shared" si="11"/>
        <v>36068764026 03</v>
      </c>
      <c r="K188" s="284"/>
      <c r="L188" s="283" t="str">
        <f t="shared" si="12"/>
        <v>36068764026 03B</v>
      </c>
      <c r="M188" s="284" t="str">
        <f t="shared" si="13"/>
        <v>Slovenská plavecká federáciadBštafeta - plávanie</v>
      </c>
      <c r="N188" s="270" t="str">
        <f t="shared" si="14"/>
        <v>36068764dB</v>
      </c>
    </row>
    <row r="189" spans="1:14" ht="9.75">
      <c r="A189" s="280" t="s">
        <v>1943</v>
      </c>
      <c r="B189" s="276" t="str">
        <f>VLOOKUP(A189,Adr!A:B,2,FALSE)</f>
        <v>Slovenská plavecká federácia</v>
      </c>
      <c r="C189" s="277" t="s">
        <v>2600</v>
      </c>
      <c r="D189" s="290">
        <v>7500</v>
      </c>
      <c r="E189" s="287">
        <v>0</v>
      </c>
      <c r="F189" s="280" t="s">
        <v>384</v>
      </c>
      <c r="G189" s="289" t="s">
        <v>360</v>
      </c>
      <c r="H189" s="281" t="s">
        <v>2399</v>
      </c>
      <c r="I189" s="282" t="str">
        <f t="shared" si="10"/>
        <v>36068764d</v>
      </c>
      <c r="J189" s="283" t="str">
        <f t="shared" si="11"/>
        <v>36068764026 03</v>
      </c>
      <c r="K189" s="284"/>
      <c r="L189" s="283" t="str">
        <f t="shared" si="12"/>
        <v>36068764026 03B</v>
      </c>
      <c r="M189" s="284" t="str">
        <f t="shared" si="13"/>
        <v>Slovenská plavecká federáciadBTrníková Nikoleta</v>
      </c>
      <c r="N189" s="270" t="str">
        <f t="shared" si="14"/>
        <v>36068764dB</v>
      </c>
    </row>
    <row r="190" spans="1:14" ht="20.25">
      <c r="A190" s="286" t="s">
        <v>1943</v>
      </c>
      <c r="B190" s="276" t="str">
        <f>VLOOKUP(A190,Adr!A:B,2,FALSE)</f>
        <v>Slovenská plavecká federácia</v>
      </c>
      <c r="C190" s="277" t="s">
        <v>2601</v>
      </c>
      <c r="D190" s="278">
        <v>1086975</v>
      </c>
      <c r="E190" s="279">
        <v>0</v>
      </c>
      <c r="F190" s="280" t="s">
        <v>388</v>
      </c>
      <c r="G190" s="289" t="s">
        <v>360</v>
      </c>
      <c r="H190" s="281" t="s">
        <v>2399</v>
      </c>
      <c r="I190" s="282" t="str">
        <f t="shared" si="10"/>
        <v>36068764f</v>
      </c>
      <c r="J190" s="283" t="str">
        <f t="shared" si="11"/>
        <v>36068764026 03</v>
      </c>
      <c r="K190" s="284"/>
      <c r="L190" s="283" t="str">
        <f t="shared" si="12"/>
        <v>36068764026 03B</v>
      </c>
      <c r="M190" s="284" t="str">
        <f t="shared" si="13"/>
        <v>Slovenská plavecká federáciafBPlnenie úloh verejného záujmu v športe - podpora a rozvoj športu mládeže v plávaní</v>
      </c>
      <c r="N190" s="270" t="str">
        <f t="shared" si="14"/>
        <v>36068764fB</v>
      </c>
    </row>
    <row r="191" spans="1:14" ht="30">
      <c r="A191" s="280" t="s">
        <v>1943</v>
      </c>
      <c r="B191" s="276" t="str">
        <f>VLOOKUP(A191,Adr!A:B,2,FALSE)</f>
        <v>Slovenská plavecká federácia</v>
      </c>
      <c r="C191" s="277" t="s">
        <v>2602</v>
      </c>
      <c r="D191" s="290">
        <v>20150</v>
      </c>
      <c r="E191" s="287">
        <v>0</v>
      </c>
      <c r="F191" s="280" t="s">
        <v>396</v>
      </c>
      <c r="G191" s="281" t="s">
        <v>356</v>
      </c>
      <c r="H191" s="281" t="s">
        <v>2399</v>
      </c>
      <c r="I191" s="282" t="str">
        <f t="shared" si="10"/>
        <v>36068764j</v>
      </c>
      <c r="J191" s="283" t="str">
        <f t="shared" si="11"/>
        <v>36068764026 01</v>
      </c>
      <c r="K191" s="284"/>
      <c r="L191" s="283" t="str">
        <f t="shared" si="12"/>
        <v>36068764026 01B</v>
      </c>
      <c r="M191" s="284" t="str">
        <f t="shared" si="13"/>
        <v>Slovenská plavecká federáciajBZabezpečenie finále školských športových súťaží (Šamorín 2023) v súťažiach kategórie "A" v plávaní a vodnom póle základných škôl</v>
      </c>
      <c r="N191" s="270" t="str">
        <f t="shared" si="14"/>
        <v>36068764jB</v>
      </c>
    </row>
    <row r="192" spans="1:14" ht="9.75">
      <c r="A192" s="244" t="s">
        <v>1949</v>
      </c>
      <c r="B192" s="276" t="str">
        <f>VLOOKUP(A192,Adr!A:B,2,FALSE)</f>
        <v>Slovenská rugbyová únia</v>
      </c>
      <c r="C192" s="277" t="s">
        <v>2603</v>
      </c>
      <c r="D192" s="278">
        <v>48541</v>
      </c>
      <c r="E192" s="279">
        <v>0</v>
      </c>
      <c r="F192" s="280" t="s">
        <v>378</v>
      </c>
      <c r="G192" s="289" t="s">
        <v>358</v>
      </c>
      <c r="H192" s="281" t="s">
        <v>2399</v>
      </c>
      <c r="I192" s="282" t="str">
        <f t="shared" si="10"/>
        <v>30851459a</v>
      </c>
      <c r="J192" s="283" t="str">
        <f t="shared" si="11"/>
        <v>30851459026 02</v>
      </c>
      <c r="K192" s="284" t="s">
        <v>2604</v>
      </c>
      <c r="L192" s="283" t="str">
        <f t="shared" si="12"/>
        <v>30851459026 02B</v>
      </c>
      <c r="M192" s="284" t="str">
        <f t="shared" si="13"/>
        <v>Slovenská rugbyová úniaaBrugby - bežné transfery</v>
      </c>
      <c r="N192" s="270" t="str">
        <f t="shared" si="14"/>
        <v>30851459aB</v>
      </c>
    </row>
    <row r="193" spans="1:14" ht="9.75">
      <c r="A193" s="244" t="s">
        <v>1957</v>
      </c>
      <c r="B193" s="276" t="str">
        <f>VLOOKUP(A193,Adr!A:B,2,FALSE)</f>
        <v>Slovenská skialpinistická asociácia</v>
      </c>
      <c r="C193" s="288" t="s">
        <v>2605</v>
      </c>
      <c r="D193" s="290">
        <v>32301</v>
      </c>
      <c r="E193" s="279">
        <v>0</v>
      </c>
      <c r="F193" s="280" t="s">
        <v>378</v>
      </c>
      <c r="G193" s="289" t="s">
        <v>358</v>
      </c>
      <c r="H193" s="281" t="s">
        <v>2399</v>
      </c>
      <c r="I193" s="282" t="str">
        <f t="shared" si="10"/>
        <v>37998919a</v>
      </c>
      <c r="J193" s="283" t="str">
        <f t="shared" si="11"/>
        <v>37998919026 02</v>
      </c>
      <c r="K193" s="284" t="s">
        <v>2606</v>
      </c>
      <c r="L193" s="283" t="str">
        <f t="shared" si="12"/>
        <v>37998919026 02B</v>
      </c>
      <c r="M193" s="284" t="str">
        <f t="shared" si="13"/>
        <v>Slovenská skialpinistická asociáciaaBskialpinizmus - bežné transfery</v>
      </c>
      <c r="N193" s="270" t="str">
        <f t="shared" si="14"/>
        <v>37998919aB</v>
      </c>
    </row>
    <row r="194" spans="1:14" ht="9.75">
      <c r="A194" s="280" t="s">
        <v>1957</v>
      </c>
      <c r="B194" s="276" t="str">
        <f>VLOOKUP(A194,Adr!A:B,2,FALSE)</f>
        <v>Slovenská skialpinistická asociácia</v>
      </c>
      <c r="C194" s="277" t="s">
        <v>2607</v>
      </c>
      <c r="D194" s="290">
        <v>30000</v>
      </c>
      <c r="E194" s="287">
        <v>0</v>
      </c>
      <c r="F194" s="280" t="s">
        <v>384</v>
      </c>
      <c r="G194" s="281" t="s">
        <v>360</v>
      </c>
      <c r="H194" s="281" t="s">
        <v>2399</v>
      </c>
      <c r="I194" s="282" t="str">
        <f aca="true" t="shared" si="15" ref="I194:I257">A194&amp;F194</f>
        <v>37998919d</v>
      </c>
      <c r="J194" s="283" t="str">
        <f aca="true" t="shared" si="16" ref="J194:J257">A194&amp;G194</f>
        <v>37998919026 03</v>
      </c>
      <c r="K194" s="284"/>
      <c r="L194" s="283" t="str">
        <f aca="true" t="shared" si="17" ref="L194:L257">A194&amp;G194&amp;H194</f>
        <v>37998919026 03B</v>
      </c>
      <c r="M194" s="284" t="str">
        <f aca="true" t="shared" si="18" ref="M194:M257">B194&amp;F194&amp;H194&amp;C194</f>
        <v>Slovenská skialpinistická asociáciadBJagerčíková Marianna</v>
      </c>
      <c r="N194" s="270" t="str">
        <f aca="true" t="shared" si="19" ref="N194:N257">+I194&amp;H194</f>
        <v>37998919dB</v>
      </c>
    </row>
    <row r="195" spans="1:14" ht="9.75">
      <c r="A195" s="244" t="s">
        <v>1966</v>
      </c>
      <c r="B195" s="276" t="str">
        <f>VLOOKUP(A195,Adr!A:B,2,FALSE)</f>
        <v>Slovenská softballová asociácia</v>
      </c>
      <c r="C195" s="277" t="s">
        <v>2608</v>
      </c>
      <c r="D195" s="290">
        <v>54532</v>
      </c>
      <c r="E195" s="279">
        <v>0</v>
      </c>
      <c r="F195" s="280" t="s">
        <v>378</v>
      </c>
      <c r="G195" s="281" t="s">
        <v>358</v>
      </c>
      <c r="H195" s="281" t="s">
        <v>2399</v>
      </c>
      <c r="I195" s="282" t="str">
        <f t="shared" si="15"/>
        <v>17316723a</v>
      </c>
      <c r="J195" s="283" t="str">
        <f t="shared" si="16"/>
        <v>17316723026 02</v>
      </c>
      <c r="K195" s="284" t="s">
        <v>2609</v>
      </c>
      <c r="L195" s="283" t="str">
        <f t="shared" si="17"/>
        <v>17316723026 02B</v>
      </c>
      <c r="M195" s="284" t="str">
        <f t="shared" si="18"/>
        <v>Slovenská softballová asociáciaaBsoftbal - bežné transfery</v>
      </c>
      <c r="N195" s="270" t="str">
        <f t="shared" si="19"/>
        <v>17316723aB</v>
      </c>
    </row>
    <row r="196" spans="1:14" ht="9.75">
      <c r="A196" s="244" t="s">
        <v>1971</v>
      </c>
      <c r="B196" s="276" t="str">
        <f>VLOOKUP(A196,Adr!A:B,2,FALSE)</f>
        <v>Slovenská squashová asociácia</v>
      </c>
      <c r="C196" s="277" t="s">
        <v>2610</v>
      </c>
      <c r="D196" s="278">
        <v>32301</v>
      </c>
      <c r="E196" s="279">
        <v>0</v>
      </c>
      <c r="F196" s="280" t="s">
        <v>378</v>
      </c>
      <c r="G196" s="289" t="s">
        <v>358</v>
      </c>
      <c r="H196" s="281" t="s">
        <v>2399</v>
      </c>
      <c r="I196" s="282" t="str">
        <f t="shared" si="15"/>
        <v>30807018a</v>
      </c>
      <c r="J196" s="283" t="str">
        <f t="shared" si="16"/>
        <v>30807018026 02</v>
      </c>
      <c r="K196" s="284" t="s">
        <v>2611</v>
      </c>
      <c r="L196" s="283" t="str">
        <f t="shared" si="17"/>
        <v>30807018026 02B</v>
      </c>
      <c r="M196" s="284" t="str">
        <f t="shared" si="18"/>
        <v>Slovenská squashová asociáciaaBsquash - bežné transfery</v>
      </c>
      <c r="N196" s="270" t="str">
        <f t="shared" si="19"/>
        <v>30807018aB</v>
      </c>
    </row>
    <row r="197" spans="1:14" ht="9.75">
      <c r="A197" s="286" t="s">
        <v>1977</v>
      </c>
      <c r="B197" s="276" t="str">
        <f>VLOOKUP(A197,Adr!A:B,2,FALSE)</f>
        <v>Slovenská triatlonová únia</v>
      </c>
      <c r="C197" s="277" t="s">
        <v>2612</v>
      </c>
      <c r="D197" s="278">
        <v>350540</v>
      </c>
      <c r="E197" s="279">
        <v>0</v>
      </c>
      <c r="F197" s="280" t="s">
        <v>378</v>
      </c>
      <c r="G197" s="289" t="s">
        <v>358</v>
      </c>
      <c r="H197" s="281" t="s">
        <v>2399</v>
      </c>
      <c r="I197" s="282" t="str">
        <f t="shared" si="15"/>
        <v>31745466a</v>
      </c>
      <c r="J197" s="283" t="str">
        <f t="shared" si="16"/>
        <v>31745466026 02</v>
      </c>
      <c r="K197" s="284" t="s">
        <v>2613</v>
      </c>
      <c r="L197" s="283" t="str">
        <f t="shared" si="17"/>
        <v>31745466026 02B</v>
      </c>
      <c r="M197" s="284" t="str">
        <f t="shared" si="18"/>
        <v>Slovenská triatlonová úniaaBtriatlon - bežné transfery</v>
      </c>
      <c r="N197" s="270" t="str">
        <f t="shared" si="19"/>
        <v>31745466aB</v>
      </c>
    </row>
    <row r="198" spans="1:14" ht="9.75">
      <c r="A198" s="244" t="s">
        <v>1977</v>
      </c>
      <c r="B198" s="276" t="str">
        <f>VLOOKUP(A198,Adr!A:B,2,FALSE)</f>
        <v>Slovenská triatlonová únia</v>
      </c>
      <c r="C198" s="277" t="s">
        <v>2614</v>
      </c>
      <c r="D198" s="278">
        <v>12500</v>
      </c>
      <c r="E198" s="287">
        <v>0</v>
      </c>
      <c r="F198" s="280" t="s">
        <v>384</v>
      </c>
      <c r="G198" s="281" t="s">
        <v>360</v>
      </c>
      <c r="H198" s="281" t="s">
        <v>2399</v>
      </c>
      <c r="I198" s="282" t="str">
        <f t="shared" si="15"/>
        <v>31745466d</v>
      </c>
      <c r="J198" s="283" t="str">
        <f t="shared" si="16"/>
        <v>31745466026 03</v>
      </c>
      <c r="K198" s="284"/>
      <c r="L198" s="283" t="str">
        <f t="shared" si="17"/>
        <v>31745466026 03B</v>
      </c>
      <c r="M198" s="284" t="str">
        <f t="shared" si="18"/>
        <v>Slovenská triatlonová úniadBKubo Ondrej</v>
      </c>
      <c r="N198" s="270" t="str">
        <f t="shared" si="19"/>
        <v>31745466dB</v>
      </c>
    </row>
    <row r="199" spans="1:14" ht="9.75">
      <c r="A199" s="244" t="s">
        <v>1977</v>
      </c>
      <c r="B199" s="276" t="str">
        <f>VLOOKUP(A199,Adr!A:B,2,FALSE)</f>
        <v>Slovenská triatlonová únia</v>
      </c>
      <c r="C199" s="288" t="s">
        <v>2615</v>
      </c>
      <c r="D199" s="289">
        <v>5000</v>
      </c>
      <c r="E199" s="279">
        <v>0</v>
      </c>
      <c r="F199" s="280" t="s">
        <v>384</v>
      </c>
      <c r="G199" s="285" t="s">
        <v>360</v>
      </c>
      <c r="H199" s="281" t="s">
        <v>2399</v>
      </c>
      <c r="I199" s="282" t="str">
        <f t="shared" si="15"/>
        <v>31745466d</v>
      </c>
      <c r="J199" s="283" t="str">
        <f t="shared" si="16"/>
        <v>31745466026 03</v>
      </c>
      <c r="K199" s="284"/>
      <c r="L199" s="283" t="str">
        <f t="shared" si="17"/>
        <v>31745466026 03B</v>
      </c>
      <c r="M199" s="284" t="str">
        <f t="shared" si="18"/>
        <v>Slovenská triatlonová úniadBKuriačková Ivana</v>
      </c>
      <c r="N199" s="270" t="str">
        <f t="shared" si="19"/>
        <v>31745466dB</v>
      </c>
    </row>
    <row r="200" spans="1:14" ht="9.75">
      <c r="A200" s="244" t="s">
        <v>1977</v>
      </c>
      <c r="B200" s="276" t="str">
        <f>VLOOKUP(A200,Adr!A:B,2,FALSE)</f>
        <v>Slovenská triatlonová únia</v>
      </c>
      <c r="C200" s="288" t="s">
        <v>2616</v>
      </c>
      <c r="D200" s="289">
        <v>7500</v>
      </c>
      <c r="E200" s="279">
        <v>0</v>
      </c>
      <c r="F200" s="280" t="s">
        <v>384</v>
      </c>
      <c r="G200" s="285" t="s">
        <v>360</v>
      </c>
      <c r="H200" s="281" t="s">
        <v>2399</v>
      </c>
      <c r="I200" s="282" t="str">
        <f t="shared" si="15"/>
        <v>31745466d</v>
      </c>
      <c r="J200" s="283" t="str">
        <f t="shared" si="16"/>
        <v>31745466026 03</v>
      </c>
      <c r="K200" s="284"/>
      <c r="L200" s="283" t="str">
        <f t="shared" si="17"/>
        <v>31745466026 03B</v>
      </c>
      <c r="M200" s="284" t="str">
        <f t="shared" si="18"/>
        <v>Slovenská triatlonová úniadBštafeta - triatlon</v>
      </c>
      <c r="N200" s="270" t="str">
        <f t="shared" si="19"/>
        <v>31745466dB</v>
      </c>
    </row>
    <row r="201" spans="1:14" ht="9.75">
      <c r="A201" s="244" t="s">
        <v>1977</v>
      </c>
      <c r="B201" s="276" t="str">
        <f>VLOOKUP(A201,Adr!A:B,2,FALSE)</f>
        <v>Slovenská triatlonová únia</v>
      </c>
      <c r="C201" s="277" t="s">
        <v>2617</v>
      </c>
      <c r="D201" s="290">
        <v>12500</v>
      </c>
      <c r="E201" s="279">
        <v>0</v>
      </c>
      <c r="F201" s="280" t="s">
        <v>384</v>
      </c>
      <c r="G201" s="281" t="s">
        <v>360</v>
      </c>
      <c r="H201" s="281" t="s">
        <v>2399</v>
      </c>
      <c r="I201" s="282" t="str">
        <f t="shared" si="15"/>
        <v>31745466d</v>
      </c>
      <c r="J201" s="283" t="str">
        <f t="shared" si="16"/>
        <v>31745466026 03</v>
      </c>
      <c r="K201" s="284"/>
      <c r="L201" s="283" t="str">
        <f t="shared" si="17"/>
        <v>31745466026 03B</v>
      </c>
      <c r="M201" s="284" t="str">
        <f t="shared" si="18"/>
        <v>Slovenská triatlonová úniadBVarga Richard</v>
      </c>
      <c r="N201" s="270" t="str">
        <f t="shared" si="19"/>
        <v>31745466dB</v>
      </c>
    </row>
    <row r="202" spans="1:14" ht="9.75">
      <c r="A202" s="286" t="s">
        <v>1977</v>
      </c>
      <c r="B202" s="276" t="str">
        <f>VLOOKUP(A202,Adr!A:B,2,FALSE)</f>
        <v>Slovenská triatlonová únia</v>
      </c>
      <c r="C202" s="277" t="s">
        <v>2618</v>
      </c>
      <c r="D202" s="278">
        <v>12500</v>
      </c>
      <c r="E202" s="279">
        <v>0</v>
      </c>
      <c r="F202" s="280" t="s">
        <v>384</v>
      </c>
      <c r="G202" s="289" t="s">
        <v>360</v>
      </c>
      <c r="H202" s="281" t="s">
        <v>2399</v>
      </c>
      <c r="I202" s="282" t="str">
        <f t="shared" si="15"/>
        <v>31745466d</v>
      </c>
      <c r="J202" s="283" t="str">
        <f t="shared" si="16"/>
        <v>31745466026 03</v>
      </c>
      <c r="K202" s="284"/>
      <c r="L202" s="283" t="str">
        <f t="shared" si="17"/>
        <v>31745466026 03B</v>
      </c>
      <c r="M202" s="284" t="str">
        <f t="shared" si="18"/>
        <v>Slovenská triatlonová úniadBVráblová Margaréta</v>
      </c>
      <c r="N202" s="270" t="str">
        <f t="shared" si="19"/>
        <v>31745466dB</v>
      </c>
    </row>
    <row r="203" spans="1:14" ht="20.25">
      <c r="A203" s="244" t="s">
        <v>1983</v>
      </c>
      <c r="B203" s="276" t="str">
        <f>VLOOKUP(A203,Adr!A:B,2,FALSE)</f>
        <v>Slovenská univerzitná hokejová asociácia</v>
      </c>
      <c r="C203" s="277" t="s">
        <v>2459</v>
      </c>
      <c r="D203" s="293">
        <v>125000</v>
      </c>
      <c r="E203" s="279">
        <v>0</v>
      </c>
      <c r="F203" s="280" t="s">
        <v>396</v>
      </c>
      <c r="G203" s="285" t="s">
        <v>360</v>
      </c>
      <c r="H203" s="281" t="s">
        <v>2399</v>
      </c>
      <c r="I203" s="282" t="str">
        <f t="shared" si="15"/>
        <v>52033431j</v>
      </c>
      <c r="J203" s="283" t="str">
        <f t="shared" si="16"/>
        <v>52033431026 03</v>
      </c>
      <c r="K203" s="284"/>
      <c r="L203" s="283" t="str">
        <f t="shared" si="17"/>
        <v>52033431026 03B</v>
      </c>
      <c r="M203" s="284" t="str">
        <f t="shared" si="18"/>
        <v>Slovenská univerzitná hokejová asociáciajBAktivity a úlohy v oblasti univerzitného športu v roku 2023</v>
      </c>
      <c r="N203" s="270" t="str">
        <f t="shared" si="19"/>
        <v>52033431jB</v>
      </c>
    </row>
    <row r="204" spans="1:14" ht="9.75">
      <c r="A204" s="280" t="s">
        <v>1991</v>
      </c>
      <c r="B204" s="276" t="str">
        <f>VLOOKUP(A204,Adr!A:B,2,FALSE)</f>
        <v>Slovenská volejbalová federácia</v>
      </c>
      <c r="C204" s="288" t="s">
        <v>2619</v>
      </c>
      <c r="D204" s="290">
        <v>2070700</v>
      </c>
      <c r="E204" s="279">
        <v>0</v>
      </c>
      <c r="F204" s="280" t="s">
        <v>378</v>
      </c>
      <c r="G204" s="289" t="s">
        <v>358</v>
      </c>
      <c r="H204" s="281" t="s">
        <v>2399</v>
      </c>
      <c r="I204" s="282" t="str">
        <f t="shared" si="15"/>
        <v>00688819a</v>
      </c>
      <c r="J204" s="283" t="str">
        <f t="shared" si="16"/>
        <v>00688819026 02</v>
      </c>
      <c r="K204" s="284" t="s">
        <v>2620</v>
      </c>
      <c r="L204" s="283" t="str">
        <f t="shared" si="17"/>
        <v>00688819026 02B</v>
      </c>
      <c r="M204" s="284" t="str">
        <f t="shared" si="18"/>
        <v>Slovenská volejbalová federáciaaBvolejbal - bežné transfery</v>
      </c>
      <c r="N204" s="270" t="str">
        <f t="shared" si="19"/>
        <v>00688819aB</v>
      </c>
    </row>
    <row r="205" spans="1:14" ht="30">
      <c r="A205" s="280" t="s">
        <v>1991</v>
      </c>
      <c r="B205" s="276" t="str">
        <f>VLOOKUP(A205,Adr!A:B,2,FALSE)</f>
        <v>Slovenská volejbalová federácia</v>
      </c>
      <c r="C205" s="277" t="s">
        <v>2621</v>
      </c>
      <c r="D205" s="290">
        <v>13900</v>
      </c>
      <c r="E205" s="287">
        <v>0</v>
      </c>
      <c r="F205" s="280" t="s">
        <v>396</v>
      </c>
      <c r="G205" s="281" t="s">
        <v>356</v>
      </c>
      <c r="H205" s="281" t="s">
        <v>2399</v>
      </c>
      <c r="I205" s="282" t="str">
        <f t="shared" si="15"/>
        <v>00688819j</v>
      </c>
      <c r="J205" s="283" t="str">
        <f t="shared" si="16"/>
        <v>00688819026 01</v>
      </c>
      <c r="K205" s="284"/>
      <c r="L205" s="283" t="str">
        <f t="shared" si="17"/>
        <v>00688819026 01B</v>
      </c>
      <c r="M205" s="284" t="str">
        <f t="shared" si="18"/>
        <v>Slovenská volejbalová federáciajBZabezpečenie finále školských športových súťaží (Poprad 2023) v súťažiach kategórie "A" vo volejbale stredných škôl</v>
      </c>
      <c r="N205" s="270" t="str">
        <f t="shared" si="19"/>
        <v>00688819jB</v>
      </c>
    </row>
    <row r="206" spans="1:14" ht="30">
      <c r="A206" s="280" t="s">
        <v>1991</v>
      </c>
      <c r="B206" s="276" t="str">
        <f>VLOOKUP(A206,Adr!A:B,2,FALSE)</f>
        <v>Slovenská volejbalová federácia</v>
      </c>
      <c r="C206" s="277" t="s">
        <v>2622</v>
      </c>
      <c r="D206" s="290">
        <v>24620</v>
      </c>
      <c r="E206" s="279">
        <v>0</v>
      </c>
      <c r="F206" s="280" t="s">
        <v>396</v>
      </c>
      <c r="G206" s="281" t="s">
        <v>356</v>
      </c>
      <c r="H206" s="281" t="s">
        <v>2399</v>
      </c>
      <c r="I206" s="282" t="str">
        <f t="shared" si="15"/>
        <v>00688819j</v>
      </c>
      <c r="J206" s="283" t="str">
        <f t="shared" si="16"/>
        <v>00688819026 01</v>
      </c>
      <c r="K206" s="284"/>
      <c r="L206" s="283" t="str">
        <f t="shared" si="17"/>
        <v>00688819026 01B</v>
      </c>
      <c r="M206" s="284" t="str">
        <f t="shared" si="18"/>
        <v>Slovenská volejbalová federáciajBZabezpečenie finále školských športových súťaží (Šamorín 2023) v súťažiach kategórie "A" vo volejbale základných škôl</v>
      </c>
      <c r="N206" s="270" t="str">
        <f t="shared" si="19"/>
        <v>00688819jB</v>
      </c>
    </row>
    <row r="207" spans="1:14" ht="30">
      <c r="A207" s="286" t="s">
        <v>1991</v>
      </c>
      <c r="B207" s="276" t="str">
        <f>VLOOKUP(A207,Adr!A:B,2,FALSE)</f>
        <v>Slovenská volejbalová federácia</v>
      </c>
      <c r="C207" s="277" t="s">
        <v>2623</v>
      </c>
      <c r="D207" s="278">
        <v>22150</v>
      </c>
      <c r="E207" s="279">
        <v>0</v>
      </c>
      <c r="F207" s="280" t="s">
        <v>396</v>
      </c>
      <c r="G207" s="281" t="s">
        <v>356</v>
      </c>
      <c r="H207" s="281" t="s">
        <v>2399</v>
      </c>
      <c r="I207" s="282" t="str">
        <f t="shared" si="15"/>
        <v>00688819j</v>
      </c>
      <c r="J207" s="283" t="str">
        <f t="shared" si="16"/>
        <v>00688819026 01</v>
      </c>
      <c r="K207" s="284"/>
      <c r="L207" s="283" t="str">
        <f t="shared" si="17"/>
        <v>00688819026 01B</v>
      </c>
      <c r="M207" s="284" t="str">
        <f t="shared" si="18"/>
        <v>Slovenská volejbalová federáciajBZabezpečenie finále školských športových súťaží (Šamorín 2023) v súťažiach kategórie "A" vo vybíjanej základných škôl</v>
      </c>
      <c r="N207" s="270" t="str">
        <f t="shared" si="19"/>
        <v>00688819jB</v>
      </c>
    </row>
    <row r="208" spans="1:14" ht="9.75">
      <c r="A208" s="244" t="s">
        <v>1998</v>
      </c>
      <c r="B208" s="276" t="str">
        <f>VLOOKUP(A208,Adr!A:B,2,FALSE)</f>
        <v>Slovenský atletický zväz</v>
      </c>
      <c r="C208" s="277" t="s">
        <v>2624</v>
      </c>
      <c r="D208" s="278">
        <v>3288255</v>
      </c>
      <c r="E208" s="287">
        <v>0</v>
      </c>
      <c r="F208" s="280" t="s">
        <v>378</v>
      </c>
      <c r="G208" s="289" t="s">
        <v>358</v>
      </c>
      <c r="H208" s="281" t="s">
        <v>2399</v>
      </c>
      <c r="I208" s="282" t="str">
        <f t="shared" si="15"/>
        <v>36063835a</v>
      </c>
      <c r="J208" s="283" t="str">
        <f t="shared" si="16"/>
        <v>36063835026 02</v>
      </c>
      <c r="K208" s="284" t="s">
        <v>2625</v>
      </c>
      <c r="L208" s="283" t="str">
        <f t="shared" si="17"/>
        <v>36063835026 02B</v>
      </c>
      <c r="M208" s="284" t="str">
        <f t="shared" si="18"/>
        <v>Slovenský atletický zväzaBatletika - bežné transfery</v>
      </c>
      <c r="N208" s="270" t="str">
        <f t="shared" si="19"/>
        <v>36063835aB</v>
      </c>
    </row>
    <row r="209" spans="1:14" ht="9.75">
      <c r="A209" s="286" t="s">
        <v>1998</v>
      </c>
      <c r="B209" s="276" t="str">
        <f>VLOOKUP(A209,Adr!A:B,2,FALSE)</f>
        <v>Slovenský atletický zväz</v>
      </c>
      <c r="C209" s="277" t="s">
        <v>2626</v>
      </c>
      <c r="D209" s="278">
        <v>10000</v>
      </c>
      <c r="E209" s="279">
        <v>0</v>
      </c>
      <c r="F209" s="280" t="s">
        <v>384</v>
      </c>
      <c r="G209" s="289" t="s">
        <v>360</v>
      </c>
      <c r="H209" s="281" t="s">
        <v>2399</v>
      </c>
      <c r="I209" s="282" t="str">
        <f t="shared" si="15"/>
        <v>36063835d</v>
      </c>
      <c r="J209" s="283" t="str">
        <f t="shared" si="16"/>
        <v>36063835026 03</v>
      </c>
      <c r="K209" s="284"/>
      <c r="L209" s="283" t="str">
        <f t="shared" si="17"/>
        <v>36063835026 03B</v>
      </c>
      <c r="M209" s="284" t="str">
        <f t="shared" si="18"/>
        <v>Slovenský atletický zväzdBBaluch Matej</v>
      </c>
      <c r="N209" s="270" t="str">
        <f t="shared" si="19"/>
        <v>36063835dB</v>
      </c>
    </row>
    <row r="210" spans="1:14" ht="9.75">
      <c r="A210" s="244" t="s">
        <v>1998</v>
      </c>
      <c r="B210" s="276" t="str">
        <f>VLOOKUP(A210,Adr!A:B,2,FALSE)</f>
        <v>Slovenský atletický zväz</v>
      </c>
      <c r="C210" s="277" t="s">
        <v>2627</v>
      </c>
      <c r="D210" s="278">
        <v>5000</v>
      </c>
      <c r="E210" s="279">
        <v>0</v>
      </c>
      <c r="F210" s="280" t="s">
        <v>384</v>
      </c>
      <c r="G210" s="289" t="s">
        <v>360</v>
      </c>
      <c r="H210" s="281" t="s">
        <v>2399</v>
      </c>
      <c r="I210" s="282" t="str">
        <f t="shared" si="15"/>
        <v>36063835d</v>
      </c>
      <c r="J210" s="283" t="str">
        <f t="shared" si="16"/>
        <v>36063835026 03</v>
      </c>
      <c r="K210" s="284"/>
      <c r="L210" s="283" t="str">
        <f t="shared" si="17"/>
        <v>36063835026 03B</v>
      </c>
      <c r="M210" s="284" t="str">
        <f t="shared" si="18"/>
        <v>Slovenský atletický zväzdBBátovský Jakub</v>
      </c>
      <c r="N210" s="270" t="str">
        <f t="shared" si="19"/>
        <v>36063835dB</v>
      </c>
    </row>
    <row r="211" spans="1:14" ht="9.75">
      <c r="A211" s="244" t="s">
        <v>1998</v>
      </c>
      <c r="B211" s="276" t="str">
        <f>VLOOKUP(A211,Adr!A:B,2,FALSE)</f>
        <v>Slovenský atletický zväz</v>
      </c>
      <c r="C211" s="277" t="s">
        <v>2628</v>
      </c>
      <c r="D211" s="278">
        <v>12500</v>
      </c>
      <c r="E211" s="279">
        <v>0</v>
      </c>
      <c r="F211" s="280" t="s">
        <v>384</v>
      </c>
      <c r="G211" s="289" t="s">
        <v>360</v>
      </c>
      <c r="H211" s="281" t="s">
        <v>2399</v>
      </c>
      <c r="I211" s="282" t="str">
        <f t="shared" si="15"/>
        <v>36063835d</v>
      </c>
      <c r="J211" s="283" t="str">
        <f t="shared" si="16"/>
        <v>36063835026 03</v>
      </c>
      <c r="K211" s="284"/>
      <c r="L211" s="283" t="str">
        <f t="shared" si="17"/>
        <v>36063835026 03B</v>
      </c>
      <c r="M211" s="284" t="str">
        <f t="shared" si="18"/>
        <v>Slovenský atletický zväzdBForster Viktória</v>
      </c>
      <c r="N211" s="270" t="str">
        <f t="shared" si="19"/>
        <v>36063835dB</v>
      </c>
    </row>
    <row r="212" spans="1:14" ht="9.75">
      <c r="A212" s="280" t="s">
        <v>1998</v>
      </c>
      <c r="B212" s="276" t="str">
        <f>VLOOKUP(A212,Adr!A:B,2,FALSE)</f>
        <v>Slovenský atletický zväz</v>
      </c>
      <c r="C212" s="277" t="s">
        <v>2629</v>
      </c>
      <c r="D212" s="278">
        <v>20000</v>
      </c>
      <c r="E212" s="279">
        <v>0</v>
      </c>
      <c r="F212" s="280" t="s">
        <v>384</v>
      </c>
      <c r="G212" s="281" t="s">
        <v>360</v>
      </c>
      <c r="H212" s="281" t="s">
        <v>2399</v>
      </c>
      <c r="I212" s="282" t="str">
        <f t="shared" si="15"/>
        <v>36063835d</v>
      </c>
      <c r="J212" s="283" t="str">
        <f t="shared" si="16"/>
        <v>36063835026 03</v>
      </c>
      <c r="K212" s="284"/>
      <c r="L212" s="283" t="str">
        <f t="shared" si="17"/>
        <v>36063835026 03B</v>
      </c>
      <c r="M212" s="284" t="str">
        <f t="shared" si="18"/>
        <v>Slovenský atletický zväzdBFraňo Peter</v>
      </c>
      <c r="N212" s="270" t="str">
        <f t="shared" si="19"/>
        <v>36063835dB</v>
      </c>
    </row>
    <row r="213" spans="1:14" ht="9.75">
      <c r="A213" s="244" t="s">
        <v>1998</v>
      </c>
      <c r="B213" s="276" t="str">
        <f>VLOOKUP(A213,Adr!A:B,2,FALSE)</f>
        <v>Slovenský atletický zväz</v>
      </c>
      <c r="C213" s="277" t="s">
        <v>2630</v>
      </c>
      <c r="D213" s="278">
        <v>7500</v>
      </c>
      <c r="E213" s="279">
        <v>0</v>
      </c>
      <c r="F213" s="280" t="s">
        <v>384</v>
      </c>
      <c r="G213" s="289" t="s">
        <v>360</v>
      </c>
      <c r="H213" s="281" t="s">
        <v>2399</v>
      </c>
      <c r="I213" s="282" t="str">
        <f t="shared" si="15"/>
        <v>36063835d</v>
      </c>
      <c r="J213" s="283" t="str">
        <f t="shared" si="16"/>
        <v>36063835026 03</v>
      </c>
      <c r="K213" s="284"/>
      <c r="L213" s="283" t="str">
        <f t="shared" si="17"/>
        <v>36063835026 03B</v>
      </c>
      <c r="M213" s="284" t="str">
        <f t="shared" si="18"/>
        <v>Slovenský atletický zväzdBGajanová Gabriela</v>
      </c>
      <c r="N213" s="270" t="str">
        <f t="shared" si="19"/>
        <v>36063835dB</v>
      </c>
    </row>
    <row r="214" spans="1:14" ht="9.75">
      <c r="A214" s="286" t="s">
        <v>1998</v>
      </c>
      <c r="B214" s="276" t="str">
        <f>VLOOKUP(A214,Adr!A:B,2,FALSE)</f>
        <v>Slovenský atletický zväz</v>
      </c>
      <c r="C214" s="277" t="s">
        <v>2631</v>
      </c>
      <c r="D214" s="278">
        <v>15000</v>
      </c>
      <c r="E214" s="279">
        <v>0</v>
      </c>
      <c r="F214" s="280" t="s">
        <v>384</v>
      </c>
      <c r="G214" s="289" t="s">
        <v>360</v>
      </c>
      <c r="H214" s="281" t="s">
        <v>2399</v>
      </c>
      <c r="I214" s="282" t="str">
        <f t="shared" si="15"/>
        <v>36063835d</v>
      </c>
      <c r="J214" s="283" t="str">
        <f t="shared" si="16"/>
        <v>36063835026 03</v>
      </c>
      <c r="K214" s="284"/>
      <c r="L214" s="283" t="str">
        <f t="shared" si="17"/>
        <v>36063835026 03B</v>
      </c>
      <c r="M214" s="284" t="str">
        <f t="shared" si="18"/>
        <v>Slovenský atletický zväzdBHrašnová Martina</v>
      </c>
      <c r="N214" s="270" t="str">
        <f t="shared" si="19"/>
        <v>36063835dB</v>
      </c>
    </row>
    <row r="215" spans="1:14" ht="9.75">
      <c r="A215" s="280" t="s">
        <v>1998</v>
      </c>
      <c r="B215" s="276" t="str">
        <f>VLOOKUP(A215,Adr!A:B,2,FALSE)</f>
        <v>Slovenský atletický zväz</v>
      </c>
      <c r="C215" s="277" t="s">
        <v>2632</v>
      </c>
      <c r="D215" s="278">
        <v>5000</v>
      </c>
      <c r="E215" s="279">
        <v>0</v>
      </c>
      <c r="F215" s="280" t="s">
        <v>384</v>
      </c>
      <c r="G215" s="289" t="s">
        <v>360</v>
      </c>
      <c r="H215" s="281" t="s">
        <v>2399</v>
      </c>
      <c r="I215" s="282" t="str">
        <f t="shared" si="15"/>
        <v>36063835d</v>
      </c>
      <c r="J215" s="283" t="str">
        <f t="shared" si="16"/>
        <v>36063835026 03</v>
      </c>
      <c r="K215" s="284"/>
      <c r="L215" s="283" t="str">
        <f t="shared" si="17"/>
        <v>36063835026 03B</v>
      </c>
      <c r="M215" s="284" t="str">
        <f t="shared" si="18"/>
        <v>Slovenský atletický zväzdBKurucová Terézia</v>
      </c>
      <c r="N215" s="270" t="str">
        <f t="shared" si="19"/>
        <v>36063835dB</v>
      </c>
    </row>
    <row r="216" spans="1:14" ht="9.75">
      <c r="A216" s="280" t="s">
        <v>1998</v>
      </c>
      <c r="B216" s="276" t="str">
        <f>VLOOKUP(A216,Adr!A:B,2,FALSE)</f>
        <v>Slovenský atletický zväz</v>
      </c>
      <c r="C216" s="277" t="s">
        <v>2633</v>
      </c>
      <c r="D216" s="290">
        <v>15000</v>
      </c>
      <c r="E216" s="287">
        <v>0</v>
      </c>
      <c r="F216" s="280" t="s">
        <v>384</v>
      </c>
      <c r="G216" s="289" t="s">
        <v>360</v>
      </c>
      <c r="H216" s="281" t="s">
        <v>2399</v>
      </c>
      <c r="I216" s="282" t="str">
        <f t="shared" si="15"/>
        <v>36063835d</v>
      </c>
      <c r="J216" s="283" t="str">
        <f t="shared" si="16"/>
        <v>36063835026 03</v>
      </c>
      <c r="K216" s="284"/>
      <c r="L216" s="283" t="str">
        <f t="shared" si="17"/>
        <v>36063835026 03B</v>
      </c>
      <c r="M216" s="284" t="str">
        <f t="shared" si="18"/>
        <v>Slovenský atletický zväzdBMorvay Michal</v>
      </c>
      <c r="N216" s="270" t="str">
        <f t="shared" si="19"/>
        <v>36063835dB</v>
      </c>
    </row>
    <row r="217" spans="1:14" ht="9.75">
      <c r="A217" s="280" t="s">
        <v>1998</v>
      </c>
      <c r="B217" s="276" t="str">
        <f>VLOOKUP(A217,Adr!A:B,2,FALSE)</f>
        <v>Slovenský atletický zväz</v>
      </c>
      <c r="C217" s="277" t="s">
        <v>2634</v>
      </c>
      <c r="D217" s="290">
        <v>5000</v>
      </c>
      <c r="E217" s="287">
        <v>0</v>
      </c>
      <c r="F217" s="280" t="s">
        <v>384</v>
      </c>
      <c r="G217" s="281" t="s">
        <v>360</v>
      </c>
      <c r="H217" s="281" t="s">
        <v>2399</v>
      </c>
      <c r="I217" s="282" t="str">
        <f t="shared" si="15"/>
        <v>36063835d</v>
      </c>
      <c r="J217" s="283" t="str">
        <f t="shared" si="16"/>
        <v>36063835026 03</v>
      </c>
      <c r="K217" s="284"/>
      <c r="L217" s="283" t="str">
        <f t="shared" si="17"/>
        <v>36063835026 03B</v>
      </c>
      <c r="M217" s="284" t="str">
        <f t="shared" si="18"/>
        <v>Slovenský atletický zväzdBSlezáková Rebecca</v>
      </c>
      <c r="N217" s="270" t="str">
        <f t="shared" si="19"/>
        <v>36063835dB</v>
      </c>
    </row>
    <row r="218" spans="1:14" ht="9.75">
      <c r="A218" s="280" t="s">
        <v>1998</v>
      </c>
      <c r="B218" s="276" t="str">
        <f>VLOOKUP(A218,Adr!A:B,2,FALSE)</f>
        <v>Slovenský atletický zväz</v>
      </c>
      <c r="C218" s="288" t="s">
        <v>2635</v>
      </c>
      <c r="D218" s="290">
        <v>12500</v>
      </c>
      <c r="E218" s="287">
        <v>0</v>
      </c>
      <c r="F218" s="280" t="s">
        <v>384</v>
      </c>
      <c r="G218" s="289" t="s">
        <v>360</v>
      </c>
      <c r="H218" s="281" t="s">
        <v>2399</v>
      </c>
      <c r="I218" s="282" t="str">
        <f t="shared" si="15"/>
        <v>36063835d</v>
      </c>
      <c r="J218" s="283" t="str">
        <f t="shared" si="16"/>
        <v>36063835026 03</v>
      </c>
      <c r="K218" s="284"/>
      <c r="L218" s="283" t="str">
        <f t="shared" si="17"/>
        <v>36063835026 03B</v>
      </c>
      <c r="M218" s="284" t="str">
        <f t="shared" si="18"/>
        <v>Slovenský atletický zväzdBŠula Karel</v>
      </c>
      <c r="N218" s="270" t="str">
        <f t="shared" si="19"/>
        <v>36063835dB</v>
      </c>
    </row>
    <row r="219" spans="1:14" ht="9.75">
      <c r="A219" s="286" t="s">
        <v>1998</v>
      </c>
      <c r="B219" s="276" t="str">
        <f>VLOOKUP(A219,Adr!A:B,2,FALSE)</f>
        <v>Slovenský atletický zväz</v>
      </c>
      <c r="C219" s="288" t="s">
        <v>2636</v>
      </c>
      <c r="D219" s="289">
        <v>15000</v>
      </c>
      <c r="E219" s="279">
        <v>0</v>
      </c>
      <c r="F219" s="280" t="s">
        <v>384</v>
      </c>
      <c r="G219" s="289" t="s">
        <v>360</v>
      </c>
      <c r="H219" s="281" t="s">
        <v>2399</v>
      </c>
      <c r="I219" s="282" t="str">
        <f t="shared" si="15"/>
        <v>36063835d</v>
      </c>
      <c r="J219" s="283" t="str">
        <f t="shared" si="16"/>
        <v>36063835026 03</v>
      </c>
      <c r="K219" s="284"/>
      <c r="L219" s="283" t="str">
        <f t="shared" si="17"/>
        <v>36063835026 03B</v>
      </c>
      <c r="M219" s="284" t="str">
        <f t="shared" si="18"/>
        <v>Slovenský atletický zväzdBÚradník Miroslav</v>
      </c>
      <c r="N219" s="270" t="str">
        <f t="shared" si="19"/>
        <v>36063835dB</v>
      </c>
    </row>
    <row r="220" spans="1:14" ht="9.75">
      <c r="A220" s="244" t="s">
        <v>1998</v>
      </c>
      <c r="B220" s="276" t="str">
        <f>VLOOKUP(A220,Adr!A:B,2,FALSE)</f>
        <v>Slovenský atletický zväz</v>
      </c>
      <c r="C220" s="288" t="s">
        <v>2637</v>
      </c>
      <c r="D220" s="289">
        <v>40000</v>
      </c>
      <c r="E220" s="287">
        <v>0</v>
      </c>
      <c r="F220" s="280" t="s">
        <v>384</v>
      </c>
      <c r="G220" s="289" t="s">
        <v>360</v>
      </c>
      <c r="H220" s="281" t="s">
        <v>2399</v>
      </c>
      <c r="I220" s="282" t="str">
        <f t="shared" si="15"/>
        <v>36063835d</v>
      </c>
      <c r="J220" s="283" t="str">
        <f t="shared" si="16"/>
        <v>36063835026 03</v>
      </c>
      <c r="K220" s="284"/>
      <c r="L220" s="283" t="str">
        <f t="shared" si="17"/>
        <v>36063835026 03B</v>
      </c>
      <c r="M220" s="284" t="str">
        <f t="shared" si="18"/>
        <v>Slovenský atletický zväzdBVolko Ján</v>
      </c>
      <c r="N220" s="270" t="str">
        <f t="shared" si="19"/>
        <v>36063835dB</v>
      </c>
    </row>
    <row r="221" spans="1:14" ht="9.75">
      <c r="A221" s="280" t="s">
        <v>1998</v>
      </c>
      <c r="B221" s="276" t="str">
        <f>VLOOKUP(A221,Adr!A:B,2,FALSE)</f>
        <v>Slovenský atletický zväz</v>
      </c>
      <c r="C221" s="288" t="s">
        <v>2638</v>
      </c>
      <c r="D221" s="289">
        <v>35000</v>
      </c>
      <c r="E221" s="287">
        <v>0</v>
      </c>
      <c r="F221" s="280" t="s">
        <v>384</v>
      </c>
      <c r="G221" s="289" t="s">
        <v>360</v>
      </c>
      <c r="H221" s="281" t="s">
        <v>2399</v>
      </c>
      <c r="I221" s="282" t="str">
        <f t="shared" si="15"/>
        <v>36063835d</v>
      </c>
      <c r="J221" s="283" t="str">
        <f t="shared" si="16"/>
        <v>36063835026 03</v>
      </c>
      <c r="K221" s="284"/>
      <c r="L221" s="283" t="str">
        <f t="shared" si="17"/>
        <v>36063835026 03B</v>
      </c>
      <c r="M221" s="284" t="str">
        <f t="shared" si="18"/>
        <v>Slovenský atletický zväzdBZapletalová Emma</v>
      </c>
      <c r="N221" s="270" t="str">
        <f t="shared" si="19"/>
        <v>36063835dB</v>
      </c>
    </row>
    <row r="222" spans="1:14" ht="9.75">
      <c r="A222" s="286" t="s">
        <v>1998</v>
      </c>
      <c r="B222" s="276" t="str">
        <f>VLOOKUP(A222,Adr!A:B,2,FALSE)</f>
        <v>Slovenský atletický zväz</v>
      </c>
      <c r="C222" s="288" t="s">
        <v>2639</v>
      </c>
      <c r="D222" s="289">
        <v>50000</v>
      </c>
      <c r="E222" s="279">
        <v>0</v>
      </c>
      <c r="F222" s="280" t="s">
        <v>386</v>
      </c>
      <c r="G222" s="289" t="s">
        <v>360</v>
      </c>
      <c r="H222" s="281" t="s">
        <v>2399</v>
      </c>
      <c r="I222" s="282" t="str">
        <f t="shared" si="15"/>
        <v>36063835e</v>
      </c>
      <c r="J222" s="283" t="str">
        <f t="shared" si="16"/>
        <v>36063835026 03</v>
      </c>
      <c r="K222" s="284"/>
      <c r="L222" s="283" t="str">
        <f t="shared" si="17"/>
        <v>36063835026 03B</v>
      </c>
      <c r="M222" s="284" t="str">
        <f t="shared" si="18"/>
        <v>Slovenský atletický zväzeBAtletický míting P-T-S</v>
      </c>
      <c r="N222" s="270" t="str">
        <f t="shared" si="19"/>
        <v>36063835eB</v>
      </c>
    </row>
    <row r="223" spans="1:14" ht="9.75">
      <c r="A223" s="280" t="s">
        <v>1998</v>
      </c>
      <c r="B223" s="276" t="str">
        <f>VLOOKUP(A223,Adr!A:B,2,FALSE)</f>
        <v>Slovenský atletický zväz</v>
      </c>
      <c r="C223" s="277" t="s">
        <v>2640</v>
      </c>
      <c r="D223" s="278">
        <v>941</v>
      </c>
      <c r="E223" s="279">
        <v>0</v>
      </c>
      <c r="F223" s="286" t="s">
        <v>388</v>
      </c>
      <c r="G223" s="294" t="s">
        <v>360</v>
      </c>
      <c r="H223" s="294" t="s">
        <v>2399</v>
      </c>
      <c r="I223" s="282" t="str">
        <f t="shared" si="15"/>
        <v>36063835f</v>
      </c>
      <c r="J223" s="283" t="str">
        <f t="shared" si="16"/>
        <v>36063835026 03</v>
      </c>
      <c r="K223" s="284"/>
      <c r="L223" s="283" t="str">
        <f t="shared" si="17"/>
        <v>36063835026 03B</v>
      </c>
      <c r="M223" s="284" t="str">
        <f t="shared" si="18"/>
        <v>Slovenský atletický zväzfBodmena trénerovi Ján Sedlák</v>
      </c>
      <c r="N223" s="270" t="str">
        <f t="shared" si="19"/>
        <v>36063835fB</v>
      </c>
    </row>
    <row r="224" spans="1:14" ht="9.75">
      <c r="A224" s="280" t="s">
        <v>1998</v>
      </c>
      <c r="B224" s="276" t="str">
        <f>VLOOKUP(A224,Adr!A:B,2,FALSE)</f>
        <v>Slovenský atletický zväz</v>
      </c>
      <c r="C224" s="277" t="s">
        <v>2641</v>
      </c>
      <c r="D224" s="278">
        <v>1412</v>
      </c>
      <c r="E224" s="279">
        <v>0</v>
      </c>
      <c r="F224" s="286" t="s">
        <v>388</v>
      </c>
      <c r="G224" s="294" t="s">
        <v>360</v>
      </c>
      <c r="H224" s="294" t="s">
        <v>2399</v>
      </c>
      <c r="I224" s="282" t="str">
        <f t="shared" si="15"/>
        <v>36063835f</v>
      </c>
      <c r="J224" s="283" t="str">
        <f t="shared" si="16"/>
        <v>36063835026 03</v>
      </c>
      <c r="K224" s="284"/>
      <c r="L224" s="283" t="str">
        <f t="shared" si="17"/>
        <v>36063835026 03B</v>
      </c>
      <c r="M224" s="284" t="str">
        <f t="shared" si="18"/>
        <v>Slovenský atletický zväzfBodmena trénerovi Lukáš Kotala</v>
      </c>
      <c r="N224" s="270" t="str">
        <f t="shared" si="19"/>
        <v>36063835fB</v>
      </c>
    </row>
    <row r="225" spans="1:14" ht="30">
      <c r="A225" s="280" t="s">
        <v>1998</v>
      </c>
      <c r="B225" s="276" t="str">
        <f>VLOOKUP(A225,Adr!A:B,2,FALSE)</f>
        <v>Slovenský atletický zväz</v>
      </c>
      <c r="C225" s="277" t="s">
        <v>2642</v>
      </c>
      <c r="D225" s="290">
        <v>20150</v>
      </c>
      <c r="E225" s="279">
        <v>0</v>
      </c>
      <c r="F225" s="280" t="s">
        <v>396</v>
      </c>
      <c r="G225" s="281" t="s">
        <v>356</v>
      </c>
      <c r="H225" s="281" t="s">
        <v>2399</v>
      </c>
      <c r="I225" s="282" t="str">
        <f t="shared" si="15"/>
        <v>36063835j</v>
      </c>
      <c r="J225" s="283" t="str">
        <f t="shared" si="16"/>
        <v>36063835026 01</v>
      </c>
      <c r="K225" s="284"/>
      <c r="L225" s="283" t="str">
        <f t="shared" si="17"/>
        <v>36063835026 01B</v>
      </c>
      <c r="M225" s="284" t="str">
        <f t="shared" si="18"/>
        <v>Slovenský atletický zväzjBZabezpečenie finále školských športových súťaží (Šamorín 2023) v súťažiach kategórie "A" v atletike základných škôl</v>
      </c>
      <c r="N225" s="270" t="str">
        <f t="shared" si="19"/>
        <v>36063835jB</v>
      </c>
    </row>
    <row r="226" spans="1:14" ht="9.75">
      <c r="A226" s="244" t="s">
        <v>2005</v>
      </c>
      <c r="B226" s="276" t="str">
        <f>VLOOKUP(A226,Adr!A:B,2,FALSE)</f>
        <v>Slovenský biliardový zväz</v>
      </c>
      <c r="C226" s="277" t="s">
        <v>2643</v>
      </c>
      <c r="D226" s="278">
        <v>35444</v>
      </c>
      <c r="E226" s="287">
        <v>0</v>
      </c>
      <c r="F226" s="280" t="s">
        <v>378</v>
      </c>
      <c r="G226" s="281" t="s">
        <v>358</v>
      </c>
      <c r="H226" s="281" t="s">
        <v>2399</v>
      </c>
      <c r="I226" s="282" t="str">
        <f t="shared" si="15"/>
        <v>31753825a</v>
      </c>
      <c r="J226" s="283" t="str">
        <f t="shared" si="16"/>
        <v>31753825026 02</v>
      </c>
      <c r="K226" s="284" t="s">
        <v>2644</v>
      </c>
      <c r="L226" s="283" t="str">
        <f t="shared" si="17"/>
        <v>31753825026 02B</v>
      </c>
      <c r="M226" s="284" t="str">
        <f t="shared" si="18"/>
        <v>Slovenský biliardový zväzaBbiliard - bežné transfery</v>
      </c>
      <c r="N226" s="270" t="str">
        <f t="shared" si="19"/>
        <v>31753825aB</v>
      </c>
    </row>
    <row r="227" spans="1:14" ht="9.75">
      <c r="A227" s="244" t="s">
        <v>2010</v>
      </c>
      <c r="B227" s="276" t="str">
        <f>VLOOKUP(A227,Adr!A:B,2,FALSE)</f>
        <v>Slovenský bowlingový zväz</v>
      </c>
      <c r="C227" s="277" t="s">
        <v>2645</v>
      </c>
      <c r="D227" s="278">
        <v>32301</v>
      </c>
      <c r="E227" s="279">
        <v>0</v>
      </c>
      <c r="F227" s="280" t="s">
        <v>378</v>
      </c>
      <c r="G227" s="289" t="s">
        <v>358</v>
      </c>
      <c r="H227" s="281" t="s">
        <v>2399</v>
      </c>
      <c r="I227" s="282" t="str">
        <f t="shared" si="15"/>
        <v>36128147a</v>
      </c>
      <c r="J227" s="283" t="str">
        <f t="shared" si="16"/>
        <v>36128147026 02</v>
      </c>
      <c r="K227" s="284" t="s">
        <v>2646</v>
      </c>
      <c r="L227" s="283" t="str">
        <f t="shared" si="17"/>
        <v>36128147026 02B</v>
      </c>
      <c r="M227" s="284" t="str">
        <f t="shared" si="18"/>
        <v>Slovenský bowlingový zväzaBbowling - bežné transfery</v>
      </c>
      <c r="N227" s="270" t="str">
        <f t="shared" si="19"/>
        <v>36128147aB</v>
      </c>
    </row>
    <row r="228" spans="1:14" ht="9.75">
      <c r="A228" s="280" t="s">
        <v>2017</v>
      </c>
      <c r="B228" s="276" t="str">
        <f>VLOOKUP(A228,Adr!A:B,2,FALSE)</f>
        <v>Slovenský bridžový zväz</v>
      </c>
      <c r="C228" s="288" t="s">
        <v>2647</v>
      </c>
      <c r="D228" s="289">
        <v>32301</v>
      </c>
      <c r="E228" s="279">
        <v>0</v>
      </c>
      <c r="F228" s="280" t="s">
        <v>378</v>
      </c>
      <c r="G228" s="289" t="s">
        <v>358</v>
      </c>
      <c r="H228" s="281" t="s">
        <v>2399</v>
      </c>
      <c r="I228" s="282" t="str">
        <f t="shared" si="15"/>
        <v>31770908a</v>
      </c>
      <c r="J228" s="283" t="str">
        <f t="shared" si="16"/>
        <v>31770908026 02</v>
      </c>
      <c r="K228" s="284" t="s">
        <v>2648</v>
      </c>
      <c r="L228" s="283" t="str">
        <f t="shared" si="17"/>
        <v>31770908026 02B</v>
      </c>
      <c r="M228" s="284" t="str">
        <f t="shared" si="18"/>
        <v>Slovenský bridžový zväzaBbridž - bežné transfery</v>
      </c>
      <c r="N228" s="270" t="str">
        <f t="shared" si="19"/>
        <v>31770908aB</v>
      </c>
    </row>
    <row r="229" spans="1:14" ht="9.75">
      <c r="A229" s="280" t="s">
        <v>2023</v>
      </c>
      <c r="B229" s="276" t="str">
        <f>VLOOKUP(A229,Adr!A:B,2,FALSE)</f>
        <v>Slovenský curlingový zväz</v>
      </c>
      <c r="C229" s="277" t="s">
        <v>2649</v>
      </c>
      <c r="D229" s="290">
        <v>51039</v>
      </c>
      <c r="E229" s="287">
        <v>0</v>
      </c>
      <c r="F229" s="280" t="s">
        <v>378</v>
      </c>
      <c r="G229" s="281" t="s">
        <v>358</v>
      </c>
      <c r="H229" s="281" t="s">
        <v>2399</v>
      </c>
      <c r="I229" s="282" t="str">
        <f t="shared" si="15"/>
        <v>37841866a</v>
      </c>
      <c r="J229" s="283" t="str">
        <f t="shared" si="16"/>
        <v>37841866026 02</v>
      </c>
      <c r="K229" s="284" t="s">
        <v>2650</v>
      </c>
      <c r="L229" s="283" t="str">
        <f t="shared" si="17"/>
        <v>37841866026 02B</v>
      </c>
      <c r="M229" s="284" t="str">
        <f t="shared" si="18"/>
        <v>Slovenský curlingový zväzaBcurling - bežné transfery</v>
      </c>
      <c r="N229" s="270" t="str">
        <f t="shared" si="19"/>
        <v>37841866aB</v>
      </c>
    </row>
    <row r="230" spans="1:14" ht="9.75">
      <c r="A230" s="244" t="s">
        <v>2031</v>
      </c>
      <c r="B230" s="276" t="str">
        <f>VLOOKUP(A230,Adr!A:B,2,FALSE)</f>
        <v>Slovenský cykloklub</v>
      </c>
      <c r="C230" s="277" t="s">
        <v>2651</v>
      </c>
      <c r="D230" s="278">
        <v>132600</v>
      </c>
      <c r="E230" s="287">
        <v>0</v>
      </c>
      <c r="F230" s="280" t="s">
        <v>392</v>
      </c>
      <c r="G230" s="289" t="s">
        <v>356</v>
      </c>
      <c r="H230" s="281" t="s">
        <v>2399</v>
      </c>
      <c r="I230" s="282" t="str">
        <f t="shared" si="15"/>
        <v>34009388h</v>
      </c>
      <c r="J230" s="283" t="str">
        <f t="shared" si="16"/>
        <v>34009388026 01</v>
      </c>
      <c r="K230" s="284"/>
      <c r="L230" s="283" t="str">
        <f t="shared" si="17"/>
        <v>34009388026 01B</v>
      </c>
      <c r="M230" s="284" t="str">
        <f t="shared" si="18"/>
        <v>Slovenský cykloklubhBznačenie cykloturistických trás</v>
      </c>
      <c r="N230" s="270" t="str">
        <f t="shared" si="19"/>
        <v>34009388hB</v>
      </c>
    </row>
    <row r="231" spans="1:14" ht="9.75">
      <c r="A231" s="244" t="s">
        <v>2039</v>
      </c>
      <c r="B231" s="276" t="str">
        <f>VLOOKUP(A231,Adr!A:B,2,FALSE)</f>
        <v>Slovenský futbalový zväz</v>
      </c>
      <c r="C231" s="288" t="s">
        <v>2652</v>
      </c>
      <c r="D231" s="289">
        <v>13262864</v>
      </c>
      <c r="E231" s="279">
        <v>0</v>
      </c>
      <c r="F231" s="280" t="s">
        <v>378</v>
      </c>
      <c r="G231" s="285" t="s">
        <v>358</v>
      </c>
      <c r="H231" s="281" t="s">
        <v>2399</v>
      </c>
      <c r="I231" s="282" t="str">
        <f t="shared" si="15"/>
        <v>00687308a</v>
      </c>
      <c r="J231" s="283" t="str">
        <f t="shared" si="16"/>
        <v>00687308026 02</v>
      </c>
      <c r="K231" s="284" t="s">
        <v>2653</v>
      </c>
      <c r="L231" s="283" t="str">
        <f t="shared" si="17"/>
        <v>00687308026 02B</v>
      </c>
      <c r="M231" s="284" t="str">
        <f t="shared" si="18"/>
        <v>Slovenský futbalový zväzaBfutbal - bežné transfery</v>
      </c>
      <c r="N231" s="270" t="str">
        <f t="shared" si="19"/>
        <v>00687308aB</v>
      </c>
    </row>
    <row r="232" spans="1:14" ht="9.75">
      <c r="A232" s="244" t="s">
        <v>2039</v>
      </c>
      <c r="B232" s="276" t="str">
        <f>VLOOKUP(A232,Adr!A:B,2,FALSE)</f>
        <v>Slovenský futbalový zväz</v>
      </c>
      <c r="C232" s="277" t="s">
        <v>2654</v>
      </c>
      <c r="D232" s="278">
        <v>465000</v>
      </c>
      <c r="E232" s="287">
        <v>0</v>
      </c>
      <c r="F232" s="280" t="s">
        <v>378</v>
      </c>
      <c r="G232" s="289" t="s">
        <v>358</v>
      </c>
      <c r="H232" s="281" t="s">
        <v>2415</v>
      </c>
      <c r="I232" s="282" t="str">
        <f t="shared" si="15"/>
        <v>00687308a</v>
      </c>
      <c r="J232" s="283" t="str">
        <f t="shared" si="16"/>
        <v>00687308026 02</v>
      </c>
      <c r="K232" s="284" t="s">
        <v>2653</v>
      </c>
      <c r="L232" s="283" t="str">
        <f t="shared" si="17"/>
        <v>00687308026 02K</v>
      </c>
      <c r="M232" s="284" t="str">
        <f t="shared" si="18"/>
        <v>Slovenský futbalový zväzaKfutbal - kapitálové transfery</v>
      </c>
      <c r="N232" s="270" t="str">
        <f t="shared" si="19"/>
        <v>00687308aK</v>
      </c>
    </row>
    <row r="233" spans="1:14" ht="30">
      <c r="A233" s="286" t="s">
        <v>2039</v>
      </c>
      <c r="B233" s="276" t="str">
        <f>VLOOKUP(A233,Adr!A:B,2,FALSE)</f>
        <v>Slovenský futbalový zväz</v>
      </c>
      <c r="C233" s="277" t="s">
        <v>2655</v>
      </c>
      <c r="D233" s="278">
        <v>29650</v>
      </c>
      <c r="E233" s="287">
        <v>0</v>
      </c>
      <c r="F233" s="280" t="s">
        <v>396</v>
      </c>
      <c r="G233" s="281" t="s">
        <v>356</v>
      </c>
      <c r="H233" s="281" t="s">
        <v>2399</v>
      </c>
      <c r="I233" s="282" t="str">
        <f t="shared" si="15"/>
        <v>00687308j</v>
      </c>
      <c r="J233" s="283" t="str">
        <f t="shared" si="16"/>
        <v>00687308026 01</v>
      </c>
      <c r="K233" s="284"/>
      <c r="L233" s="283" t="str">
        <f t="shared" si="17"/>
        <v>00687308026 01B</v>
      </c>
      <c r="M233" s="284" t="str">
        <f t="shared" si="18"/>
        <v>Slovenský futbalový zväzjBZabezpečenie finále školských športových súťaží (Šamorín 2023) v súťažiach kategórie "A" vo futbale základných škôl</v>
      </c>
      <c r="N233" s="270" t="str">
        <f t="shared" si="19"/>
        <v>00687308jB</v>
      </c>
    </row>
    <row r="234" spans="1:14" ht="30">
      <c r="A234" s="280" t="s">
        <v>2039</v>
      </c>
      <c r="B234" s="276" t="str">
        <f>VLOOKUP(A234,Adr!A:B,2,FALSE)</f>
        <v>Slovenský futbalový zväz</v>
      </c>
      <c r="C234" s="277" t="s">
        <v>2656</v>
      </c>
      <c r="D234" s="290">
        <v>10000</v>
      </c>
      <c r="E234" s="279">
        <v>0</v>
      </c>
      <c r="F234" s="280" t="s">
        <v>396</v>
      </c>
      <c r="G234" s="281" t="s">
        <v>356</v>
      </c>
      <c r="H234" s="281" t="s">
        <v>2399</v>
      </c>
      <c r="I234" s="282" t="str">
        <f t="shared" si="15"/>
        <v>00687308j</v>
      </c>
      <c r="J234" s="283" t="str">
        <f t="shared" si="16"/>
        <v>00687308026 01</v>
      </c>
      <c r="K234" s="284"/>
      <c r="L234" s="283" t="str">
        <f t="shared" si="17"/>
        <v>00687308026 01B</v>
      </c>
      <c r="M234" s="284" t="str">
        <f t="shared" si="18"/>
        <v>Slovenský futbalový zväzjBZabezpečenie školských športových súťaží 2023 v ostatných súťažiach kategórie "A" vo futbale (McDonald’s Cup) základných škôl</v>
      </c>
      <c r="N234" s="270" t="str">
        <f t="shared" si="19"/>
        <v>00687308jB</v>
      </c>
    </row>
    <row r="235" spans="1:14" ht="9.75">
      <c r="A235" s="244" t="s">
        <v>2046</v>
      </c>
      <c r="B235" s="276" t="str">
        <f>VLOOKUP(A235,Adr!A:B,2,FALSE)</f>
        <v>Slovenský horolezecký spolok JAMES</v>
      </c>
      <c r="C235" s="288" t="s">
        <v>2657</v>
      </c>
      <c r="D235" s="289">
        <v>118374</v>
      </c>
      <c r="E235" s="279">
        <v>0</v>
      </c>
      <c r="F235" s="280" t="s">
        <v>378</v>
      </c>
      <c r="G235" s="285" t="s">
        <v>358</v>
      </c>
      <c r="H235" s="281" t="s">
        <v>2399</v>
      </c>
      <c r="I235" s="282" t="str">
        <f t="shared" si="15"/>
        <v>00586455a</v>
      </c>
      <c r="J235" s="283" t="str">
        <f t="shared" si="16"/>
        <v>00586455026 02</v>
      </c>
      <c r="K235" s="284" t="s">
        <v>2658</v>
      </c>
      <c r="L235" s="283" t="str">
        <f t="shared" si="17"/>
        <v>00586455026 02B</v>
      </c>
      <c r="M235" s="284" t="str">
        <f t="shared" si="18"/>
        <v>Slovenský horolezecký spolok JAMESaBhorolezectvo - bežné transfery</v>
      </c>
      <c r="N235" s="270" t="str">
        <f t="shared" si="19"/>
        <v>00586455aB</v>
      </c>
    </row>
    <row r="236" spans="1:14" ht="9.75">
      <c r="A236" s="244" t="s">
        <v>2046</v>
      </c>
      <c r="B236" s="276" t="str">
        <f>VLOOKUP(A236,Adr!A:B,2,FALSE)</f>
        <v>Slovenský horolezecký spolok JAMES</v>
      </c>
      <c r="C236" s="277" t="s">
        <v>2659</v>
      </c>
      <c r="D236" s="278">
        <v>60258</v>
      </c>
      <c r="E236" s="279">
        <v>0</v>
      </c>
      <c r="F236" s="280" t="s">
        <v>378</v>
      </c>
      <c r="G236" s="285" t="s">
        <v>358</v>
      </c>
      <c r="H236" s="281" t="s">
        <v>2399</v>
      </c>
      <c r="I236" s="282" t="str">
        <f t="shared" si="15"/>
        <v>00586455a</v>
      </c>
      <c r="J236" s="283" t="str">
        <f t="shared" si="16"/>
        <v>00586455026 02</v>
      </c>
      <c r="K236" s="284" t="s">
        <v>2660</v>
      </c>
      <c r="L236" s="283" t="str">
        <f t="shared" si="17"/>
        <v>00586455026 02B</v>
      </c>
      <c r="M236" s="284" t="str">
        <f t="shared" si="18"/>
        <v>Slovenský horolezecký spolok JAMESaBšportové lezenie - bežné transfery</v>
      </c>
      <c r="N236" s="270" t="str">
        <f t="shared" si="19"/>
        <v>00586455aB</v>
      </c>
    </row>
    <row r="237" spans="1:14" ht="9.75">
      <c r="A237" s="280" t="s">
        <v>2046</v>
      </c>
      <c r="B237" s="276" t="str">
        <f>VLOOKUP(A237,Adr!A:B,2,FALSE)</f>
        <v>Slovenský horolezecký spolok JAMES</v>
      </c>
      <c r="C237" s="288" t="s">
        <v>2661</v>
      </c>
      <c r="D237" s="289">
        <v>12500</v>
      </c>
      <c r="E237" s="287">
        <v>0</v>
      </c>
      <c r="F237" s="280" t="s">
        <v>384</v>
      </c>
      <c r="G237" s="289" t="s">
        <v>360</v>
      </c>
      <c r="H237" s="281" t="s">
        <v>2399</v>
      </c>
      <c r="I237" s="282" t="str">
        <f t="shared" si="15"/>
        <v>00586455d</v>
      </c>
      <c r="J237" s="283" t="str">
        <f t="shared" si="16"/>
        <v>00586455026 03</v>
      </c>
      <c r="K237" s="284"/>
      <c r="L237" s="283" t="str">
        <f t="shared" si="17"/>
        <v>00586455026 03B</v>
      </c>
      <c r="M237" s="284" t="str">
        <f t="shared" si="18"/>
        <v>Slovenský horolezecký spolok JAMESdBBuršíková Martina</v>
      </c>
      <c r="N237" s="270" t="str">
        <f t="shared" si="19"/>
        <v>00586455dB</v>
      </c>
    </row>
    <row r="238" spans="1:14" ht="9.75">
      <c r="A238" s="280" t="s">
        <v>2046</v>
      </c>
      <c r="B238" s="276" t="str">
        <f>VLOOKUP(A238,Adr!A:B,2,FALSE)</f>
        <v>Slovenský horolezecký spolok JAMES</v>
      </c>
      <c r="C238" s="277" t="s">
        <v>2662</v>
      </c>
      <c r="D238" s="290">
        <v>7500</v>
      </c>
      <c r="E238" s="287">
        <v>0</v>
      </c>
      <c r="F238" s="280" t="s">
        <v>384</v>
      </c>
      <c r="G238" s="281" t="s">
        <v>360</v>
      </c>
      <c r="H238" s="281" t="s">
        <v>2399</v>
      </c>
      <c r="I238" s="282" t="str">
        <f t="shared" si="15"/>
        <v>00586455d</v>
      </c>
      <c r="J238" s="283" t="str">
        <f t="shared" si="16"/>
        <v>00586455026 03</v>
      </c>
      <c r="K238" s="284"/>
      <c r="L238" s="283" t="str">
        <f t="shared" si="17"/>
        <v>00586455026 03B</v>
      </c>
      <c r="M238" s="284" t="str">
        <f t="shared" si="18"/>
        <v>Slovenský horolezecký spolok JAMESdBMichalková Lujza</v>
      </c>
      <c r="N238" s="270" t="str">
        <f t="shared" si="19"/>
        <v>00586455dB</v>
      </c>
    </row>
    <row r="239" spans="1:14" ht="20.25">
      <c r="A239" s="286" t="s">
        <v>2051</v>
      </c>
      <c r="B239" s="276" t="str">
        <f>VLOOKUP(A239,Adr!A:B,2,FALSE)</f>
        <v>Slovenský kolkársky zväz</v>
      </c>
      <c r="C239" s="277" t="s">
        <v>2663</v>
      </c>
      <c r="D239" s="278">
        <v>25020</v>
      </c>
      <c r="E239" s="279">
        <v>0</v>
      </c>
      <c r="F239" s="280" t="s">
        <v>388</v>
      </c>
      <c r="G239" s="281" t="s">
        <v>360</v>
      </c>
      <c r="H239" s="281" t="s">
        <v>2399</v>
      </c>
      <c r="I239" s="282" t="str">
        <f t="shared" si="15"/>
        <v>31771688f</v>
      </c>
      <c r="J239" s="283" t="str">
        <f t="shared" si="16"/>
        <v>31771688026 03</v>
      </c>
      <c r="K239" s="284"/>
      <c r="L239" s="283" t="str">
        <f t="shared" si="17"/>
        <v>31771688026 03B</v>
      </c>
      <c r="M239" s="284" t="str">
        <f t="shared" si="18"/>
        <v>Slovenský kolkársky zväzfBPlnenie úloh verejného záujmu v športe - rozvoj športu</v>
      </c>
      <c r="N239" s="270" t="str">
        <f t="shared" si="19"/>
        <v>31771688fB</v>
      </c>
    </row>
    <row r="240" spans="1:14" ht="9.75">
      <c r="A240" s="244" t="s">
        <v>2058</v>
      </c>
      <c r="B240" s="276" t="str">
        <f>VLOOKUP(A240,Adr!A:B,2,FALSE)</f>
        <v>Slovenský krasokorčuliarsky zväz</v>
      </c>
      <c r="C240" s="277" t="s">
        <v>2664</v>
      </c>
      <c r="D240" s="278">
        <v>267330</v>
      </c>
      <c r="E240" s="279">
        <v>0</v>
      </c>
      <c r="F240" s="280" t="s">
        <v>378</v>
      </c>
      <c r="G240" s="285" t="s">
        <v>358</v>
      </c>
      <c r="H240" s="281" t="s">
        <v>2399</v>
      </c>
      <c r="I240" s="282" t="str">
        <f t="shared" si="15"/>
        <v>31805540a</v>
      </c>
      <c r="J240" s="283" t="str">
        <f t="shared" si="16"/>
        <v>31805540026 02</v>
      </c>
      <c r="K240" s="284" t="s">
        <v>2665</v>
      </c>
      <c r="L240" s="283" t="str">
        <f t="shared" si="17"/>
        <v>31805540026 02B</v>
      </c>
      <c r="M240" s="284" t="str">
        <f t="shared" si="18"/>
        <v>Slovenský krasokorčuliarsky zväzaBkrasokorčuľovanie - bežné transfery</v>
      </c>
      <c r="N240" s="270" t="str">
        <f t="shared" si="19"/>
        <v>31805540aB</v>
      </c>
    </row>
    <row r="241" spans="1:14" ht="9.75">
      <c r="A241" s="244" t="s">
        <v>2064</v>
      </c>
      <c r="B241" s="276" t="str">
        <f>VLOOKUP(A241,Adr!A:B,2,FALSE)</f>
        <v>Slovenský lukostrelecký zväz</v>
      </c>
      <c r="C241" s="277" t="s">
        <v>2666</v>
      </c>
      <c r="D241" s="278">
        <v>178053</v>
      </c>
      <c r="E241" s="279">
        <v>0</v>
      </c>
      <c r="F241" s="280" t="s">
        <v>378</v>
      </c>
      <c r="G241" s="285" t="s">
        <v>358</v>
      </c>
      <c r="H241" s="281" t="s">
        <v>2399</v>
      </c>
      <c r="I241" s="282" t="str">
        <f t="shared" si="15"/>
        <v>30793009a</v>
      </c>
      <c r="J241" s="283" t="str">
        <f t="shared" si="16"/>
        <v>30793009026 02</v>
      </c>
      <c r="K241" s="284" t="s">
        <v>2667</v>
      </c>
      <c r="L241" s="283" t="str">
        <f t="shared" si="17"/>
        <v>30793009026 02B</v>
      </c>
      <c r="M241" s="284" t="str">
        <f t="shared" si="18"/>
        <v>Slovenský lukostrelecký zväzaBlukostreľba - bežné transfery</v>
      </c>
      <c r="N241" s="270" t="str">
        <f t="shared" si="19"/>
        <v>30793009aB</v>
      </c>
    </row>
    <row r="242" spans="1:14" ht="9.75">
      <c r="A242" s="286" t="s">
        <v>2064</v>
      </c>
      <c r="B242" s="276" t="str">
        <f>VLOOKUP(A242,Adr!A:B,2,FALSE)</f>
        <v>Slovenský lukostrelecký zväz</v>
      </c>
      <c r="C242" s="277" t="s">
        <v>2668</v>
      </c>
      <c r="D242" s="290">
        <v>35300</v>
      </c>
      <c r="E242" s="279">
        <v>0</v>
      </c>
      <c r="F242" s="280" t="s">
        <v>384</v>
      </c>
      <c r="G242" s="289" t="s">
        <v>360</v>
      </c>
      <c r="H242" s="281" t="s">
        <v>2399</v>
      </c>
      <c r="I242" s="282" t="str">
        <f t="shared" si="15"/>
        <v>30793009d</v>
      </c>
      <c r="J242" s="283" t="str">
        <f t="shared" si="16"/>
        <v>30793009026 03</v>
      </c>
      <c r="K242" s="284"/>
      <c r="L242" s="283" t="str">
        <f t="shared" si="17"/>
        <v>30793009026 03B</v>
      </c>
      <c r="M242" s="284" t="str">
        <f t="shared" si="18"/>
        <v>Slovenský lukostrelecký zväzdBBaránková Denisa</v>
      </c>
      <c r="N242" s="270" t="str">
        <f t="shared" si="19"/>
        <v>30793009dB</v>
      </c>
    </row>
    <row r="243" spans="1:14" ht="9.75">
      <c r="A243" s="280" t="s">
        <v>2064</v>
      </c>
      <c r="B243" s="276" t="str">
        <f>VLOOKUP(A243,Adr!A:B,2,FALSE)</f>
        <v>Slovenský lukostrelecký zväz</v>
      </c>
      <c r="C243" s="277" t="s">
        <v>2669</v>
      </c>
      <c r="D243" s="290">
        <v>20000</v>
      </c>
      <c r="E243" s="287">
        <v>0</v>
      </c>
      <c r="F243" s="280" t="s">
        <v>384</v>
      </c>
      <c r="G243" s="289" t="s">
        <v>360</v>
      </c>
      <c r="H243" s="281" t="s">
        <v>2399</v>
      </c>
      <c r="I243" s="282" t="str">
        <f t="shared" si="15"/>
        <v>30793009d</v>
      </c>
      <c r="J243" s="283" t="str">
        <f t="shared" si="16"/>
        <v>30793009026 03</v>
      </c>
      <c r="K243" s="284"/>
      <c r="L243" s="283" t="str">
        <f t="shared" si="17"/>
        <v>30793009026 03B</v>
      </c>
      <c r="M243" s="284" t="str">
        <f t="shared" si="18"/>
        <v>Slovenský lukostrelecký zväzdBBošanský Jozef</v>
      </c>
      <c r="N243" s="270" t="str">
        <f t="shared" si="19"/>
        <v>30793009dB</v>
      </c>
    </row>
    <row r="244" spans="1:14" ht="9.75">
      <c r="A244" s="280" t="s">
        <v>2064</v>
      </c>
      <c r="B244" s="276" t="str">
        <f>VLOOKUP(A244,Adr!A:B,2,FALSE)</f>
        <v>Slovenský lukostrelecký zväz</v>
      </c>
      <c r="C244" s="277" t="s">
        <v>2670</v>
      </c>
      <c r="D244" s="290">
        <v>15000</v>
      </c>
      <c r="E244" s="287">
        <v>0</v>
      </c>
      <c r="F244" s="280" t="s">
        <v>384</v>
      </c>
      <c r="G244" s="289" t="s">
        <v>360</v>
      </c>
      <c r="H244" s="281" t="s">
        <v>2399</v>
      </c>
      <c r="I244" s="282" t="str">
        <f t="shared" si="15"/>
        <v>30793009d</v>
      </c>
      <c r="J244" s="283" t="str">
        <f t="shared" si="16"/>
        <v>30793009026 03</v>
      </c>
      <c r="K244" s="284"/>
      <c r="L244" s="283" t="str">
        <f t="shared" si="17"/>
        <v>30793009026 03B</v>
      </c>
      <c r="M244" s="284" t="str">
        <f t="shared" si="18"/>
        <v>Slovenský lukostrelecký zväzdBdvojica - terčová lukostreľba mix (dospelí)</v>
      </c>
      <c r="N244" s="270" t="str">
        <f t="shared" si="19"/>
        <v>30793009dB</v>
      </c>
    </row>
    <row r="245" spans="1:14" ht="9.75">
      <c r="A245" s="286" t="s">
        <v>2064</v>
      </c>
      <c r="B245" s="276" t="str">
        <f>VLOOKUP(A245,Adr!A:B,2,FALSE)</f>
        <v>Slovenský lukostrelecký zväz</v>
      </c>
      <c r="C245" s="288" t="s">
        <v>2671</v>
      </c>
      <c r="D245" s="289">
        <v>15000</v>
      </c>
      <c r="E245" s="279">
        <v>0</v>
      </c>
      <c r="F245" s="280" t="s">
        <v>384</v>
      </c>
      <c r="G245" s="281" t="s">
        <v>360</v>
      </c>
      <c r="H245" s="281" t="s">
        <v>2399</v>
      </c>
      <c r="I245" s="282" t="str">
        <f t="shared" si="15"/>
        <v>30793009d</v>
      </c>
      <c r="J245" s="283" t="str">
        <f t="shared" si="16"/>
        <v>30793009026 03</v>
      </c>
      <c r="K245" s="284"/>
      <c r="L245" s="283" t="str">
        <f t="shared" si="17"/>
        <v>30793009026 03B</v>
      </c>
      <c r="M245" s="284" t="str">
        <f t="shared" si="18"/>
        <v>Slovenský lukostrelecký zväzdBdvojica - terčová lukostreľba mix (juniori)</v>
      </c>
      <c r="N245" s="270" t="str">
        <f t="shared" si="19"/>
        <v>30793009dB</v>
      </c>
    </row>
    <row r="246" spans="1:14" ht="9.75">
      <c r="A246" s="286" t="s">
        <v>2064</v>
      </c>
      <c r="B246" s="276" t="str">
        <f>VLOOKUP(A246,Adr!A:B,2,FALSE)</f>
        <v>Slovenský lukostrelecký zväz</v>
      </c>
      <c r="C246" s="277" t="s">
        <v>2672</v>
      </c>
      <c r="D246" s="278">
        <v>5000</v>
      </c>
      <c r="E246" s="287">
        <v>0</v>
      </c>
      <c r="F246" s="280" t="s">
        <v>384</v>
      </c>
      <c r="G246" s="289" t="s">
        <v>360</v>
      </c>
      <c r="H246" s="281" t="s">
        <v>2399</v>
      </c>
      <c r="I246" s="282" t="str">
        <f t="shared" si="15"/>
        <v>30793009d</v>
      </c>
      <c r="J246" s="283" t="str">
        <f t="shared" si="16"/>
        <v>30793009026 03</v>
      </c>
      <c r="K246" s="284"/>
      <c r="L246" s="283" t="str">
        <f t="shared" si="17"/>
        <v>30793009026 03B</v>
      </c>
      <c r="M246" s="284" t="str">
        <f t="shared" si="18"/>
        <v>Slovenský lukostrelecký zväzdBMálek Peter</v>
      </c>
      <c r="N246" s="270" t="str">
        <f t="shared" si="19"/>
        <v>30793009dB</v>
      </c>
    </row>
    <row r="247" spans="1:14" ht="9.75">
      <c r="A247" s="244" t="s">
        <v>2069</v>
      </c>
      <c r="B247" s="276" t="str">
        <f>VLOOKUP(A247,Adr!A:B,2,FALSE)</f>
        <v>Slovenský národný aeroklub generála Milana Rastislava Štefánika</v>
      </c>
      <c r="C247" s="277" t="s">
        <v>2673</v>
      </c>
      <c r="D247" s="290">
        <v>186702</v>
      </c>
      <c r="E247" s="279">
        <v>0</v>
      </c>
      <c r="F247" s="280" t="s">
        <v>378</v>
      </c>
      <c r="G247" s="285" t="s">
        <v>358</v>
      </c>
      <c r="H247" s="281" t="s">
        <v>2399</v>
      </c>
      <c r="I247" s="282" t="str">
        <f t="shared" si="15"/>
        <v>00677604a</v>
      </c>
      <c r="J247" s="283" t="str">
        <f t="shared" si="16"/>
        <v>00677604026 02</v>
      </c>
      <c r="K247" s="284" t="s">
        <v>2674</v>
      </c>
      <c r="L247" s="283" t="str">
        <f t="shared" si="17"/>
        <v>00677604026 02B</v>
      </c>
      <c r="M247" s="284" t="str">
        <f t="shared" si="18"/>
        <v>Slovenský národný aeroklub generála Milana Rastislava ŠtefánikaaBletecké športy - bežné transfery</v>
      </c>
      <c r="N247" s="270" t="str">
        <f t="shared" si="19"/>
        <v>00677604aB</v>
      </c>
    </row>
    <row r="248" spans="1:14" ht="20.25">
      <c r="A248" s="244" t="s">
        <v>2078</v>
      </c>
      <c r="B248" s="276" t="str">
        <f>VLOOKUP(A248,Adr!A:B,2,FALSE)</f>
        <v>Slovenský olympijský a športový výbor</v>
      </c>
      <c r="C248" s="277" t="s">
        <v>2675</v>
      </c>
      <c r="D248" s="278">
        <v>1597543</v>
      </c>
      <c r="E248" s="279">
        <v>0</v>
      </c>
      <c r="F248" s="280" t="s">
        <v>380</v>
      </c>
      <c r="G248" s="289" t="s">
        <v>356</v>
      </c>
      <c r="H248" s="281" t="s">
        <v>2399</v>
      </c>
      <c r="I248" s="282" t="str">
        <f t="shared" si="15"/>
        <v>30811082b</v>
      </c>
      <c r="J248" s="283" t="str">
        <f t="shared" si="16"/>
        <v>30811082026 01</v>
      </c>
      <c r="K248" s="284"/>
      <c r="L248" s="283" t="str">
        <f t="shared" si="17"/>
        <v>30811082026 01B</v>
      </c>
      <c r="M248" s="284" t="str">
        <f t="shared" si="18"/>
        <v>Slovenský olympijský a športový výborbBčinnosť Slovenského olympijského a športového výboru</v>
      </c>
      <c r="N248" s="270" t="str">
        <f t="shared" si="19"/>
        <v>30811082bB</v>
      </c>
    </row>
    <row r="249" spans="1:14" ht="20.25">
      <c r="A249" s="244" t="s">
        <v>2078</v>
      </c>
      <c r="B249" s="276" t="str">
        <f>VLOOKUP(A249,Adr!A:B,2,FALSE)</f>
        <v>Slovenský olympijský a športový výbor</v>
      </c>
      <c r="C249" s="277" t="s">
        <v>2676</v>
      </c>
      <c r="D249" s="278">
        <v>450000</v>
      </c>
      <c r="E249" s="279">
        <v>0</v>
      </c>
      <c r="F249" s="280" t="s">
        <v>386</v>
      </c>
      <c r="G249" s="281" t="s">
        <v>360</v>
      </c>
      <c r="H249" s="281" t="s">
        <v>2399</v>
      </c>
      <c r="I249" s="282" t="str">
        <f t="shared" si="15"/>
        <v>30811082e</v>
      </c>
      <c r="J249" s="283" t="str">
        <f t="shared" si="16"/>
        <v>30811082026 03</v>
      </c>
      <c r="K249" s="284"/>
      <c r="L249" s="283" t="str">
        <f t="shared" si="17"/>
        <v>30811082026 03B</v>
      </c>
      <c r="M249" s="284" t="str">
        <f t="shared" si="18"/>
        <v>Slovenský olympijský a športový výboreBzabezpečenia Slovenského domu na Hrách XXXIII. olympiády 2024 v Paríži</v>
      </c>
      <c r="N249" s="270" t="str">
        <f t="shared" si="19"/>
        <v>30811082eB</v>
      </c>
    </row>
    <row r="250" spans="1:14" ht="20.25">
      <c r="A250" s="244" t="s">
        <v>2078</v>
      </c>
      <c r="B250" s="276" t="str">
        <f>VLOOKUP(A250,Adr!A:B,2,FALSE)</f>
        <v>Slovenský olympijský a športový výbor</v>
      </c>
      <c r="C250" s="277" t="s">
        <v>2677</v>
      </c>
      <c r="D250" s="278">
        <v>110000</v>
      </c>
      <c r="E250" s="287">
        <v>0</v>
      </c>
      <c r="F250" s="280" t="s">
        <v>386</v>
      </c>
      <c r="G250" s="281" t="s">
        <v>360</v>
      </c>
      <c r="H250" s="281" t="s">
        <v>2399</v>
      </c>
      <c r="I250" s="282" t="str">
        <f t="shared" si="15"/>
        <v>30811082e</v>
      </c>
      <c r="J250" s="283" t="str">
        <f t="shared" si="16"/>
        <v>30811082026 03</v>
      </c>
      <c r="K250" s="284"/>
      <c r="L250" s="283" t="str">
        <f t="shared" si="17"/>
        <v>30811082026 03B</v>
      </c>
      <c r="M250" s="284" t="str">
        <f t="shared" si="18"/>
        <v>Slovenský olympijský a športový výboreBzabezpečenie účasti športovej reprezentácie SR na letný EYOF Maribor 2023</v>
      </c>
      <c r="N250" s="270" t="str">
        <f t="shared" si="19"/>
        <v>30811082eB</v>
      </c>
    </row>
    <row r="251" spans="1:14" ht="20.25">
      <c r="A251" s="244" t="s">
        <v>2078</v>
      </c>
      <c r="B251" s="276" t="str">
        <f>VLOOKUP(A251,Adr!A:B,2,FALSE)</f>
        <v>Slovenský olympijský a športový výbor</v>
      </c>
      <c r="C251" s="277" t="s">
        <v>2678</v>
      </c>
      <c r="D251" s="278">
        <v>200000</v>
      </c>
      <c r="E251" s="287">
        <v>0</v>
      </c>
      <c r="F251" s="280" t="s">
        <v>386</v>
      </c>
      <c r="G251" s="289" t="s">
        <v>360</v>
      </c>
      <c r="H251" s="281" t="s">
        <v>2399</v>
      </c>
      <c r="I251" s="282" t="str">
        <f t="shared" si="15"/>
        <v>30811082e</v>
      </c>
      <c r="J251" s="283" t="str">
        <f t="shared" si="16"/>
        <v>30811082026 03</v>
      </c>
      <c r="K251" s="284"/>
      <c r="L251" s="283" t="str">
        <f t="shared" si="17"/>
        <v>30811082026 03B</v>
      </c>
      <c r="M251" s="284" t="str">
        <f t="shared" si="18"/>
        <v>Slovenský olympijský a športový výboreBzabezpečenie účasti športovej reprezentácie SR na XXXII. letných olympijských hrách v Paríži 2024</v>
      </c>
      <c r="N251" s="270" t="str">
        <f t="shared" si="19"/>
        <v>30811082eB</v>
      </c>
    </row>
    <row r="252" spans="1:14" ht="20.25">
      <c r="A252" s="244" t="s">
        <v>2078</v>
      </c>
      <c r="B252" s="276" t="str">
        <f>VLOOKUP(A252,Adr!A:B,2,FALSE)</f>
        <v>Slovenský olympijský a športový výbor</v>
      </c>
      <c r="C252" s="277" t="s">
        <v>2679</v>
      </c>
      <c r="D252" s="278">
        <v>100000</v>
      </c>
      <c r="E252" s="287">
        <v>0</v>
      </c>
      <c r="F252" s="280" t="s">
        <v>386</v>
      </c>
      <c r="G252" s="289" t="s">
        <v>360</v>
      </c>
      <c r="H252" s="281" t="s">
        <v>2399</v>
      </c>
      <c r="I252" s="282" t="str">
        <f t="shared" si="15"/>
        <v>30811082e</v>
      </c>
      <c r="J252" s="283" t="str">
        <f t="shared" si="16"/>
        <v>30811082026 03</v>
      </c>
      <c r="K252" s="284"/>
      <c r="L252" s="283" t="str">
        <f t="shared" si="17"/>
        <v>30811082026 03B</v>
      </c>
      <c r="M252" s="284" t="str">
        <f t="shared" si="18"/>
        <v>Slovenský olympijský a športový výboreBzabezpečenie účasti športovej reprezentácie SR na zimný EYOF Friuli 2023</v>
      </c>
      <c r="N252" s="270" t="str">
        <f t="shared" si="19"/>
        <v>30811082eB</v>
      </c>
    </row>
    <row r="253" spans="1:14" ht="30">
      <c r="A253" s="280" t="s">
        <v>2078</v>
      </c>
      <c r="B253" s="276" t="str">
        <f>VLOOKUP(A253,Adr!A:B,2,FALSE)</f>
        <v>Slovenský olympijský a športový výbor</v>
      </c>
      <c r="C253" s="277" t="s">
        <v>2680</v>
      </c>
      <c r="D253" s="290">
        <v>78940</v>
      </c>
      <c r="E253" s="279">
        <v>0</v>
      </c>
      <c r="F253" s="280" t="s">
        <v>386</v>
      </c>
      <c r="G253" s="289" t="s">
        <v>360</v>
      </c>
      <c r="H253" s="281" t="s">
        <v>2399</v>
      </c>
      <c r="I253" s="282" t="str">
        <f t="shared" si="15"/>
        <v>30811082e</v>
      </c>
      <c r="J253" s="283" t="str">
        <f t="shared" si="16"/>
        <v>30811082026 03</v>
      </c>
      <c r="K253" s="284"/>
      <c r="L253" s="283" t="str">
        <f t="shared" si="17"/>
        <v>30811082026 03B</v>
      </c>
      <c r="M253" s="284" t="str">
        <f t="shared" si="18"/>
        <v>Slovenský olympijský a športový výboreBzabezpečenie účasti športovej reprezentácie SR na Zimných olympijských hrách mládeže v Gangwon 2024</v>
      </c>
      <c r="N253" s="270" t="str">
        <f t="shared" si="19"/>
        <v>30811082eB</v>
      </c>
    </row>
    <row r="254" spans="1:14" ht="20.25">
      <c r="A254" s="280" t="s">
        <v>2078</v>
      </c>
      <c r="B254" s="276" t="str">
        <f>VLOOKUP(A254,Adr!A:B,2,FALSE)</f>
        <v>Slovenský olympijský a športový výbor</v>
      </c>
      <c r="C254" s="277" t="s">
        <v>2681</v>
      </c>
      <c r="D254" s="290">
        <v>50000</v>
      </c>
      <c r="E254" s="287">
        <v>0</v>
      </c>
      <c r="F254" s="280" t="s">
        <v>388</v>
      </c>
      <c r="G254" s="281" t="s">
        <v>360</v>
      </c>
      <c r="H254" s="281" t="s">
        <v>2399</v>
      </c>
      <c r="I254" s="282" t="str">
        <f t="shared" si="15"/>
        <v>30811082f</v>
      </c>
      <c r="J254" s="283" t="str">
        <f t="shared" si="16"/>
        <v>30811082026 03</v>
      </c>
      <c r="K254" s="284"/>
      <c r="L254" s="283" t="str">
        <f t="shared" si="17"/>
        <v>30811082026 03B</v>
      </c>
      <c r="M254" s="284" t="str">
        <f t="shared" si="18"/>
        <v>Slovenský olympijský a športový výborfBPríspevok na zabezpečenie prevádzky Slovenského olympijského a športového múzea</v>
      </c>
      <c r="N254" s="270" t="str">
        <f t="shared" si="19"/>
        <v>30811082fB</v>
      </c>
    </row>
    <row r="255" spans="1:14" ht="9.75">
      <c r="A255" s="244" t="s">
        <v>2078</v>
      </c>
      <c r="B255" s="276" t="str">
        <f>VLOOKUP(A255,Adr!A:B,2,FALSE)</f>
        <v>Slovenský olympijský a športový výbor</v>
      </c>
      <c r="C255" s="277" t="s">
        <v>2682</v>
      </c>
      <c r="D255" s="278">
        <v>125000</v>
      </c>
      <c r="E255" s="279">
        <v>0</v>
      </c>
      <c r="F255" s="280" t="s">
        <v>396</v>
      </c>
      <c r="G255" s="281" t="s">
        <v>356</v>
      </c>
      <c r="H255" s="281" t="s">
        <v>2399</v>
      </c>
      <c r="I255" s="282" t="str">
        <f t="shared" si="15"/>
        <v>30811082j</v>
      </c>
      <c r="J255" s="283" t="str">
        <f t="shared" si="16"/>
        <v>30811082026 01</v>
      </c>
      <c r="K255" s="284"/>
      <c r="L255" s="283" t="str">
        <f t="shared" si="17"/>
        <v>30811082026 01B</v>
      </c>
      <c r="M255" s="284" t="str">
        <f t="shared" si="18"/>
        <v>Slovenský olympijský a športový výborjBOlympijský odznak všestrannosti</v>
      </c>
      <c r="N255" s="270" t="str">
        <f t="shared" si="19"/>
        <v>30811082jB</v>
      </c>
    </row>
    <row r="256" spans="1:14" ht="9.75">
      <c r="A256" s="244" t="s">
        <v>2084</v>
      </c>
      <c r="B256" s="276" t="str">
        <f>VLOOKUP(A256,Adr!A:B,2,FALSE)</f>
        <v>Slovenský paralympijský výbor</v>
      </c>
      <c r="C256" s="277" t="s">
        <v>2683</v>
      </c>
      <c r="D256" s="278">
        <v>1099836</v>
      </c>
      <c r="E256" s="279">
        <v>0</v>
      </c>
      <c r="F256" s="280" t="s">
        <v>382</v>
      </c>
      <c r="G256" s="289" t="s">
        <v>360</v>
      </c>
      <c r="H256" s="281" t="s">
        <v>2399</v>
      </c>
      <c r="I256" s="282" t="str">
        <f t="shared" si="15"/>
        <v>31745661c</v>
      </c>
      <c r="J256" s="283" t="str">
        <f t="shared" si="16"/>
        <v>31745661026 03</v>
      </c>
      <c r="K256" s="284"/>
      <c r="L256" s="283" t="str">
        <f t="shared" si="17"/>
        <v>31745661026 03B</v>
      </c>
      <c r="M256" s="284" t="str">
        <f t="shared" si="18"/>
        <v>Slovenský paralympijský výborcBčinnosť Slovenského paralympijského výboru</v>
      </c>
      <c r="N256" s="270" t="str">
        <f t="shared" si="19"/>
        <v>31745661cB</v>
      </c>
    </row>
    <row r="257" spans="1:14" ht="9.75">
      <c r="A257" s="244" t="s">
        <v>2084</v>
      </c>
      <c r="B257" s="276" t="str">
        <f>VLOOKUP(A257,Adr!A:B,2,FALSE)</f>
        <v>Slovenský paralympijský výbor</v>
      </c>
      <c r="C257" s="277" t="s">
        <v>2684</v>
      </c>
      <c r="D257" s="290">
        <v>30500</v>
      </c>
      <c r="E257" s="279">
        <v>0</v>
      </c>
      <c r="F257" s="280" t="s">
        <v>384</v>
      </c>
      <c r="G257" s="289" t="s">
        <v>360</v>
      </c>
      <c r="H257" s="281" t="s">
        <v>2399</v>
      </c>
      <c r="I257" s="282" t="str">
        <f t="shared" si="15"/>
        <v>31745661d</v>
      </c>
      <c r="J257" s="283" t="str">
        <f t="shared" si="16"/>
        <v>31745661026 03</v>
      </c>
      <c r="K257" s="284"/>
      <c r="L257" s="283" t="str">
        <f t="shared" si="17"/>
        <v>31745661026 03B</v>
      </c>
      <c r="M257" s="284" t="str">
        <f t="shared" si="18"/>
        <v>Slovenský paralympijský výbordBBlattnerová Tatiana</v>
      </c>
      <c r="N257" s="270" t="str">
        <f t="shared" si="19"/>
        <v>31745661dB</v>
      </c>
    </row>
    <row r="258" spans="1:14" ht="9.75">
      <c r="A258" s="286" t="s">
        <v>2084</v>
      </c>
      <c r="B258" s="276" t="str">
        <f>VLOOKUP(A258,Adr!A:B,2,FALSE)</f>
        <v>Slovenský paralympijský výbor</v>
      </c>
      <c r="C258" s="277" t="s">
        <v>2685</v>
      </c>
      <c r="D258" s="278">
        <v>25000</v>
      </c>
      <c r="E258" s="287">
        <v>0</v>
      </c>
      <c r="F258" s="280" t="s">
        <v>384</v>
      </c>
      <c r="G258" s="289" t="s">
        <v>360</v>
      </c>
      <c r="H258" s="281" t="s">
        <v>2399</v>
      </c>
      <c r="I258" s="282" t="str">
        <f aca="true" t="shared" si="20" ref="I258:I321">A258&amp;F258</f>
        <v>31745661d</v>
      </c>
      <c r="J258" s="283" t="str">
        <f aca="true" t="shared" si="21" ref="J258:J321">A258&amp;G258</f>
        <v>31745661026 03</v>
      </c>
      <c r="K258" s="284"/>
      <c r="L258" s="283" t="str">
        <f aca="true" t="shared" si="22" ref="L258:L321">A258&amp;G258&amp;H258</f>
        <v>31745661026 03B</v>
      </c>
      <c r="M258" s="284" t="str">
        <f aca="true" t="shared" si="23" ref="M258:M321">B258&amp;F258&amp;H258&amp;C258</f>
        <v>Slovenský paralympijský výbordBČuchran Ladislav</v>
      </c>
      <c r="N258" s="270" t="str">
        <f aca="true" t="shared" si="24" ref="N258:N321">+I258&amp;H258</f>
        <v>31745661dB</v>
      </c>
    </row>
    <row r="259" spans="1:14" ht="9.75">
      <c r="A259" s="286" t="s">
        <v>2084</v>
      </c>
      <c r="B259" s="276" t="str">
        <f>VLOOKUP(A259,Adr!A:B,2,FALSE)</f>
        <v>Slovenský paralympijský výbor</v>
      </c>
      <c r="C259" s="277" t="s">
        <v>2686</v>
      </c>
      <c r="D259" s="278">
        <v>12500</v>
      </c>
      <c r="E259" s="287">
        <v>0</v>
      </c>
      <c r="F259" s="280" t="s">
        <v>384</v>
      </c>
      <c r="G259" s="289" t="s">
        <v>360</v>
      </c>
      <c r="H259" s="281" t="s">
        <v>2399</v>
      </c>
      <c r="I259" s="282" t="str">
        <f t="shared" si="20"/>
        <v>31745661d</v>
      </c>
      <c r="J259" s="283" t="str">
        <f t="shared" si="21"/>
        <v>31745661026 03</v>
      </c>
      <c r="K259" s="284"/>
      <c r="L259" s="283" t="str">
        <f t="shared" si="22"/>
        <v>31745661026 03B</v>
      </c>
      <c r="M259" s="284" t="str">
        <f t="shared" si="23"/>
        <v>Slovenský paralympijský výbordBKopčík Štefan</v>
      </c>
      <c r="N259" s="270" t="str">
        <f t="shared" si="24"/>
        <v>31745661dB</v>
      </c>
    </row>
    <row r="260" spans="1:14" ht="9.75">
      <c r="A260" s="280" t="s">
        <v>2084</v>
      </c>
      <c r="B260" s="276" t="str">
        <f>VLOOKUP(A260,Adr!A:B,2,FALSE)</f>
        <v>Slovenský paralympijský výbor</v>
      </c>
      <c r="C260" s="277" t="s">
        <v>2687</v>
      </c>
      <c r="D260" s="278">
        <v>40000</v>
      </c>
      <c r="E260" s="287">
        <v>0</v>
      </c>
      <c r="F260" s="280" t="s">
        <v>384</v>
      </c>
      <c r="G260" s="289" t="s">
        <v>360</v>
      </c>
      <c r="H260" s="281" t="s">
        <v>2399</v>
      </c>
      <c r="I260" s="282" t="str">
        <f t="shared" si="20"/>
        <v>31745661d</v>
      </c>
      <c r="J260" s="283" t="str">
        <f t="shared" si="21"/>
        <v>31745661026 03</v>
      </c>
      <c r="K260" s="284"/>
      <c r="L260" s="283" t="str">
        <f t="shared" si="22"/>
        <v>31745661026 03B</v>
      </c>
      <c r="M260" s="284" t="str">
        <f t="shared" si="23"/>
        <v>Slovenský paralympijský výbordBKuřeja Marián</v>
      </c>
      <c r="N260" s="270" t="str">
        <f t="shared" si="24"/>
        <v>31745661dB</v>
      </c>
    </row>
    <row r="261" spans="1:14" ht="9.75">
      <c r="A261" s="286" t="s">
        <v>2084</v>
      </c>
      <c r="B261" s="276" t="str">
        <f>VLOOKUP(A261,Adr!A:B,2,FALSE)</f>
        <v>Slovenský paralympijský výbor</v>
      </c>
      <c r="C261" s="277" t="s">
        <v>2688</v>
      </c>
      <c r="D261" s="278">
        <v>25000</v>
      </c>
      <c r="E261" s="287">
        <v>0</v>
      </c>
      <c r="F261" s="280" t="s">
        <v>384</v>
      </c>
      <c r="G261" s="281" t="s">
        <v>360</v>
      </c>
      <c r="H261" s="281" t="s">
        <v>2399</v>
      </c>
      <c r="I261" s="282" t="str">
        <f t="shared" si="20"/>
        <v>31745661d</v>
      </c>
      <c r="J261" s="283" t="str">
        <f t="shared" si="21"/>
        <v>31745661026 03</v>
      </c>
      <c r="K261" s="284"/>
      <c r="L261" s="283" t="str">
        <f t="shared" si="22"/>
        <v>31745661026 03B</v>
      </c>
      <c r="M261" s="284" t="str">
        <f t="shared" si="23"/>
        <v>Slovenský paralympijský výbordBLaczkó Dušan</v>
      </c>
      <c r="N261" s="270" t="str">
        <f t="shared" si="24"/>
        <v>31745661dB</v>
      </c>
    </row>
    <row r="262" spans="1:14" ht="9.75">
      <c r="A262" s="280" t="s">
        <v>2084</v>
      </c>
      <c r="B262" s="276" t="str">
        <f>VLOOKUP(A262,Adr!A:B,2,FALSE)</f>
        <v>Slovenský paralympijský výbor</v>
      </c>
      <c r="C262" s="277" t="s">
        <v>2689</v>
      </c>
      <c r="D262" s="290">
        <v>31000</v>
      </c>
      <c r="E262" s="279">
        <v>0</v>
      </c>
      <c r="F262" s="280" t="s">
        <v>384</v>
      </c>
      <c r="G262" s="281" t="s">
        <v>360</v>
      </c>
      <c r="H262" s="281" t="s">
        <v>2399</v>
      </c>
      <c r="I262" s="282" t="str">
        <f t="shared" si="20"/>
        <v>31745661d</v>
      </c>
      <c r="J262" s="283" t="str">
        <f t="shared" si="21"/>
        <v>31745661026 03</v>
      </c>
      <c r="K262" s="284"/>
      <c r="L262" s="283" t="str">
        <f t="shared" si="22"/>
        <v>31745661026 03B</v>
      </c>
      <c r="M262" s="284" t="str">
        <f t="shared" si="23"/>
        <v>Slovenský paralympijský výbordBMalenovský Radoslav</v>
      </c>
      <c r="N262" s="270" t="str">
        <f t="shared" si="24"/>
        <v>31745661dB</v>
      </c>
    </row>
    <row r="263" spans="1:14" ht="9.75">
      <c r="A263" s="280" t="s">
        <v>2084</v>
      </c>
      <c r="B263" s="276" t="str">
        <f>VLOOKUP(A263,Adr!A:B,2,FALSE)</f>
        <v>Slovenský paralympijský výbor</v>
      </c>
      <c r="C263" s="277" t="s">
        <v>2690</v>
      </c>
      <c r="D263" s="290">
        <v>31000</v>
      </c>
      <c r="E263" s="279">
        <v>0</v>
      </c>
      <c r="F263" s="280" t="s">
        <v>384</v>
      </c>
      <c r="G263" s="285" t="s">
        <v>360</v>
      </c>
      <c r="H263" s="281" t="s">
        <v>2399</v>
      </c>
      <c r="I263" s="282" t="str">
        <f t="shared" si="20"/>
        <v>31745661d</v>
      </c>
      <c r="J263" s="283" t="str">
        <f t="shared" si="21"/>
        <v>31745661026 03</v>
      </c>
      <c r="K263" s="284"/>
      <c r="L263" s="283" t="str">
        <f t="shared" si="22"/>
        <v>31745661026 03B</v>
      </c>
      <c r="M263" s="284" t="str">
        <f t="shared" si="23"/>
        <v>Slovenský paralympijský výbordBMarinov Filip</v>
      </c>
      <c r="N263" s="270" t="str">
        <f t="shared" si="24"/>
        <v>31745661dB</v>
      </c>
    </row>
    <row r="264" spans="1:14" ht="9.75">
      <c r="A264" s="244" t="s">
        <v>2084</v>
      </c>
      <c r="B264" s="276" t="str">
        <f>VLOOKUP(A264,Adr!A:B,2,FALSE)</f>
        <v>Slovenský paralympijský výbor</v>
      </c>
      <c r="C264" s="277" t="s">
        <v>2691</v>
      </c>
      <c r="D264" s="290">
        <v>60000</v>
      </c>
      <c r="E264" s="279">
        <v>0</v>
      </c>
      <c r="F264" s="280" t="s">
        <v>384</v>
      </c>
      <c r="G264" s="285" t="s">
        <v>360</v>
      </c>
      <c r="H264" s="281" t="s">
        <v>2399</v>
      </c>
      <c r="I264" s="282" t="str">
        <f t="shared" si="20"/>
        <v>31745661d</v>
      </c>
      <c r="J264" s="283" t="str">
        <f t="shared" si="21"/>
        <v>31745661026 03</v>
      </c>
      <c r="K264" s="284"/>
      <c r="L264" s="283" t="str">
        <f t="shared" si="22"/>
        <v>31745661026 03B</v>
      </c>
      <c r="M264" s="284" t="str">
        <f t="shared" si="23"/>
        <v>Slovenský paralympijský výbordBVadovičová Veronika</v>
      </c>
      <c r="N264" s="270" t="str">
        <f t="shared" si="24"/>
        <v>31745661dB</v>
      </c>
    </row>
    <row r="265" spans="1:14" ht="30">
      <c r="A265" s="244" t="s">
        <v>2084</v>
      </c>
      <c r="B265" s="276" t="str">
        <f>VLOOKUP(A265,Adr!A:B,2,FALSE)</f>
        <v>Slovenský paralympijský výbor</v>
      </c>
      <c r="C265" s="277" t="s">
        <v>2692</v>
      </c>
      <c r="D265" s="278">
        <v>200000</v>
      </c>
      <c r="E265" s="287">
        <v>0</v>
      </c>
      <c r="F265" s="280" t="s">
        <v>386</v>
      </c>
      <c r="G265" s="289" t="s">
        <v>360</v>
      </c>
      <c r="H265" s="281" t="s">
        <v>2399</v>
      </c>
      <c r="I265" s="282" t="str">
        <f t="shared" si="20"/>
        <v>31745661e</v>
      </c>
      <c r="J265" s="283" t="str">
        <f t="shared" si="21"/>
        <v>31745661026 03</v>
      </c>
      <c r="K265" s="284"/>
      <c r="L265" s="283" t="str">
        <f t="shared" si="22"/>
        <v>31745661026 03B</v>
      </c>
      <c r="M265" s="284" t="str">
        <f t="shared" si="23"/>
        <v>Slovenský paralympijský výboreBzabezpečenie účasti športovej reprezentácie SR na XVII. letných paralympijských hrách v Paríži 2024</v>
      </c>
      <c r="N265" s="270" t="str">
        <f t="shared" si="24"/>
        <v>31745661eB</v>
      </c>
    </row>
    <row r="266" spans="1:14" ht="9.75">
      <c r="A266" s="280" t="s">
        <v>2084</v>
      </c>
      <c r="B266" s="276" t="str">
        <f>VLOOKUP(A266,Adr!A:B,2,FALSE)</f>
        <v>Slovenský paralympijský výbor</v>
      </c>
      <c r="C266" s="292" t="s">
        <v>2693</v>
      </c>
      <c r="D266" s="293">
        <v>490</v>
      </c>
      <c r="E266" s="279">
        <v>0</v>
      </c>
      <c r="F266" s="286" t="s">
        <v>388</v>
      </c>
      <c r="G266" s="294" t="s">
        <v>360</v>
      </c>
      <c r="H266" s="294" t="s">
        <v>2399</v>
      </c>
      <c r="I266" s="282" t="str">
        <f t="shared" si="20"/>
        <v>31745661f</v>
      </c>
      <c r="J266" s="283" t="str">
        <f t="shared" si="21"/>
        <v>31745661026 03</v>
      </c>
      <c r="K266" s="284"/>
      <c r="L266" s="283" t="str">
        <f t="shared" si="22"/>
        <v>31745661026 03B</v>
      </c>
      <c r="M266" s="284" t="str">
        <f t="shared" si="23"/>
        <v>Slovenský paralympijský výborfBodmena trénerovi Martin Makovník</v>
      </c>
      <c r="N266" s="270" t="str">
        <f t="shared" si="24"/>
        <v>31745661fB</v>
      </c>
    </row>
    <row r="267" spans="1:14" ht="9.75">
      <c r="A267" s="280" t="s">
        <v>2084</v>
      </c>
      <c r="B267" s="276" t="str">
        <f>VLOOKUP(A267,Adr!A:B,2,FALSE)</f>
        <v>Slovenský paralympijský výbor</v>
      </c>
      <c r="C267" s="277" t="s">
        <v>2694</v>
      </c>
      <c r="D267" s="278">
        <v>490</v>
      </c>
      <c r="E267" s="279">
        <v>0</v>
      </c>
      <c r="F267" s="286" t="s">
        <v>388</v>
      </c>
      <c r="G267" s="294" t="s">
        <v>360</v>
      </c>
      <c r="H267" s="294" t="s">
        <v>2399</v>
      </c>
      <c r="I267" s="282" t="str">
        <f t="shared" si="20"/>
        <v>31745661f</v>
      </c>
      <c r="J267" s="283" t="str">
        <f t="shared" si="21"/>
        <v>31745661026 03</v>
      </c>
      <c r="K267" s="284"/>
      <c r="L267" s="283" t="str">
        <f t="shared" si="22"/>
        <v>31745661026 03B</v>
      </c>
      <c r="M267" s="284" t="str">
        <f t="shared" si="23"/>
        <v>Slovenský paralympijský výborfBodmena trénerovi Roman Petrík</v>
      </c>
      <c r="N267" s="270" t="str">
        <f t="shared" si="24"/>
        <v>31745661fB</v>
      </c>
    </row>
    <row r="268" spans="1:14" ht="9.75">
      <c r="A268" s="244" t="s">
        <v>2092</v>
      </c>
      <c r="B268" s="276" t="str">
        <f>VLOOKUP(A268,Adr!A:B,2,FALSE)</f>
        <v>Slovenský rýchlokorčuliarsky zväz</v>
      </c>
      <c r="C268" s="277" t="s">
        <v>2695</v>
      </c>
      <c r="D268" s="278">
        <v>87441</v>
      </c>
      <c r="E268" s="287">
        <v>0</v>
      </c>
      <c r="F268" s="280" t="s">
        <v>378</v>
      </c>
      <c r="G268" s="289" t="s">
        <v>358</v>
      </c>
      <c r="H268" s="281" t="s">
        <v>2399</v>
      </c>
      <c r="I268" s="282" t="str">
        <f t="shared" si="20"/>
        <v>30688060a</v>
      </c>
      <c r="J268" s="283" t="str">
        <f t="shared" si="21"/>
        <v>30688060026 02</v>
      </c>
      <c r="K268" s="284" t="s">
        <v>2696</v>
      </c>
      <c r="L268" s="283" t="str">
        <f t="shared" si="22"/>
        <v>30688060026 02B</v>
      </c>
      <c r="M268" s="284" t="str">
        <f t="shared" si="23"/>
        <v>Slovenský rýchlokorčuliarsky zväzaBrýchlokorčuľovanie - bežné transfery</v>
      </c>
      <c r="N268" s="270" t="str">
        <f t="shared" si="24"/>
        <v>30688060aB</v>
      </c>
    </row>
    <row r="269" spans="1:14" ht="9.75">
      <c r="A269" s="280" t="s">
        <v>2101</v>
      </c>
      <c r="B269" s="276" t="str">
        <f>VLOOKUP(A269,Adr!A:B,2,FALSE)</f>
        <v>Slovenský stolnotenisový zväz</v>
      </c>
      <c r="C269" s="277" t="s">
        <v>2697</v>
      </c>
      <c r="D269" s="278">
        <v>1648820</v>
      </c>
      <c r="E269" s="279">
        <v>0</v>
      </c>
      <c r="F269" s="280" t="s">
        <v>378</v>
      </c>
      <c r="G269" s="285" t="s">
        <v>358</v>
      </c>
      <c r="H269" s="281" t="s">
        <v>2399</v>
      </c>
      <c r="I269" s="282" t="str">
        <f t="shared" si="20"/>
        <v>30806836a</v>
      </c>
      <c r="J269" s="283" t="str">
        <f t="shared" si="21"/>
        <v>30806836026 02</v>
      </c>
      <c r="K269" s="284" t="s">
        <v>2698</v>
      </c>
      <c r="L269" s="283" t="str">
        <f t="shared" si="22"/>
        <v>30806836026 02B</v>
      </c>
      <c r="M269" s="284" t="str">
        <f t="shared" si="23"/>
        <v>Slovenský stolnotenisový zväzaBstolný tenis - bežné transfery</v>
      </c>
      <c r="N269" s="270" t="str">
        <f t="shared" si="24"/>
        <v>30806836aB</v>
      </c>
    </row>
    <row r="270" spans="1:14" ht="9.75">
      <c r="A270" s="244" t="s">
        <v>2101</v>
      </c>
      <c r="B270" s="276" t="str">
        <f>VLOOKUP(A270,Adr!A:B,2,FALSE)</f>
        <v>Slovenský stolnotenisový zväz</v>
      </c>
      <c r="C270" s="277" t="s">
        <v>2699</v>
      </c>
      <c r="D270" s="278">
        <v>150000</v>
      </c>
      <c r="E270" s="279">
        <v>0</v>
      </c>
      <c r="F270" s="280" t="s">
        <v>378</v>
      </c>
      <c r="G270" s="285" t="s">
        <v>358</v>
      </c>
      <c r="H270" s="281" t="s">
        <v>2415</v>
      </c>
      <c r="I270" s="282" t="str">
        <f t="shared" si="20"/>
        <v>30806836a</v>
      </c>
      <c r="J270" s="283" t="str">
        <f t="shared" si="21"/>
        <v>30806836026 02</v>
      </c>
      <c r="K270" s="284" t="s">
        <v>2698</v>
      </c>
      <c r="L270" s="283" t="str">
        <f t="shared" si="22"/>
        <v>30806836026 02K</v>
      </c>
      <c r="M270" s="284" t="str">
        <f t="shared" si="23"/>
        <v>Slovenský stolnotenisový zväzaKstolný tenis - kapitálové transfery</v>
      </c>
      <c r="N270" s="270" t="str">
        <f t="shared" si="24"/>
        <v>30806836aK</v>
      </c>
    </row>
    <row r="271" spans="1:14" ht="9.75">
      <c r="A271" s="280" t="s">
        <v>2101</v>
      </c>
      <c r="B271" s="276" t="str">
        <f>VLOOKUP(A271,Adr!A:B,2,FALSE)</f>
        <v>Slovenský stolnotenisový zväz</v>
      </c>
      <c r="C271" s="277" t="s">
        <v>2700</v>
      </c>
      <c r="D271" s="278">
        <v>7500</v>
      </c>
      <c r="E271" s="287">
        <v>0</v>
      </c>
      <c r="F271" s="280" t="s">
        <v>384</v>
      </c>
      <c r="G271" s="289" t="s">
        <v>360</v>
      </c>
      <c r="H271" s="281" t="s">
        <v>2399</v>
      </c>
      <c r="I271" s="282" t="str">
        <f t="shared" si="20"/>
        <v>30806836d</v>
      </c>
      <c r="J271" s="283" t="str">
        <f t="shared" si="21"/>
        <v>30806836026 03</v>
      </c>
      <c r="K271" s="284"/>
      <c r="L271" s="283" t="str">
        <f t="shared" si="22"/>
        <v>30806836026 03B</v>
      </c>
      <c r="M271" s="284" t="str">
        <f t="shared" si="23"/>
        <v>Slovenský stolnotenisový zväzdBArpáš Samuel</v>
      </c>
      <c r="N271" s="270" t="str">
        <f t="shared" si="24"/>
        <v>30806836dB</v>
      </c>
    </row>
    <row r="272" spans="1:14" ht="9.75">
      <c r="A272" s="244" t="s">
        <v>2101</v>
      </c>
      <c r="B272" s="276" t="str">
        <f>VLOOKUP(A272,Adr!A:B,2,FALSE)</f>
        <v>Slovenský stolnotenisový zväz</v>
      </c>
      <c r="C272" s="277" t="s">
        <v>2701</v>
      </c>
      <c r="D272" s="278">
        <v>28700</v>
      </c>
      <c r="E272" s="279">
        <v>0</v>
      </c>
      <c r="F272" s="280" t="s">
        <v>384</v>
      </c>
      <c r="G272" s="285" t="s">
        <v>360</v>
      </c>
      <c r="H272" s="281" t="s">
        <v>2399</v>
      </c>
      <c r="I272" s="282" t="str">
        <f t="shared" si="20"/>
        <v>30806836d</v>
      </c>
      <c r="J272" s="283" t="str">
        <f t="shared" si="21"/>
        <v>30806836026 03</v>
      </c>
      <c r="K272" s="284"/>
      <c r="L272" s="283" t="str">
        <f t="shared" si="22"/>
        <v>30806836026 03B</v>
      </c>
      <c r="M272" s="284" t="str">
        <f t="shared" si="23"/>
        <v>Slovenský stolnotenisový zväzdBBalážová Barbora</v>
      </c>
      <c r="N272" s="270" t="str">
        <f t="shared" si="24"/>
        <v>30806836dB</v>
      </c>
    </row>
    <row r="273" spans="1:14" ht="9.75">
      <c r="A273" s="280" t="s">
        <v>2101</v>
      </c>
      <c r="B273" s="276" t="str">
        <f>VLOOKUP(A273,Adr!A:B,2,FALSE)</f>
        <v>Slovenský stolnotenisový zväz</v>
      </c>
      <c r="C273" s="277" t="s">
        <v>2702</v>
      </c>
      <c r="D273" s="290">
        <v>20000</v>
      </c>
      <c r="E273" s="279">
        <v>0</v>
      </c>
      <c r="F273" s="280" t="s">
        <v>384</v>
      </c>
      <c r="G273" s="285" t="s">
        <v>360</v>
      </c>
      <c r="H273" s="281" t="s">
        <v>2399</v>
      </c>
      <c r="I273" s="282" t="str">
        <f t="shared" si="20"/>
        <v>30806836d</v>
      </c>
      <c r="J273" s="283" t="str">
        <f t="shared" si="21"/>
        <v>30806836026 03</v>
      </c>
      <c r="K273" s="284"/>
      <c r="L273" s="283" t="str">
        <f t="shared" si="22"/>
        <v>30806836026 03B</v>
      </c>
      <c r="M273" s="284" t="str">
        <f t="shared" si="23"/>
        <v>Slovenský stolnotenisový zväzdBdružstvo - dospelí - ženy</v>
      </c>
      <c r="N273" s="270" t="str">
        <f t="shared" si="24"/>
        <v>30806836dB</v>
      </c>
    </row>
    <row r="274" spans="1:14" ht="9.75">
      <c r="A274" s="286" t="s">
        <v>2101</v>
      </c>
      <c r="B274" s="276" t="str">
        <f>VLOOKUP(A274,Adr!A:B,2,FALSE)</f>
        <v>Slovenský stolnotenisový zväz</v>
      </c>
      <c r="C274" s="277" t="s">
        <v>2703</v>
      </c>
      <c r="D274" s="278">
        <v>10000</v>
      </c>
      <c r="E274" s="287">
        <v>0</v>
      </c>
      <c r="F274" s="280" t="s">
        <v>384</v>
      </c>
      <c r="G274" s="289" t="s">
        <v>360</v>
      </c>
      <c r="H274" s="281" t="s">
        <v>2399</v>
      </c>
      <c r="I274" s="282" t="str">
        <f t="shared" si="20"/>
        <v>30806836d</v>
      </c>
      <c r="J274" s="283" t="str">
        <f t="shared" si="21"/>
        <v>30806836026 03</v>
      </c>
      <c r="K274" s="284"/>
      <c r="L274" s="283" t="str">
        <f t="shared" si="22"/>
        <v>30806836026 03B</v>
      </c>
      <c r="M274" s="284" t="str">
        <f t="shared" si="23"/>
        <v>Slovenský stolnotenisový zväzdBdružstvo - Umax. - muži</v>
      </c>
      <c r="N274" s="270" t="str">
        <f t="shared" si="24"/>
        <v>30806836dB</v>
      </c>
    </row>
    <row r="275" spans="1:14" ht="9.75">
      <c r="A275" s="280" t="s">
        <v>2101</v>
      </c>
      <c r="B275" s="276" t="str">
        <f>VLOOKUP(A275,Adr!A:B,2,FALSE)</f>
        <v>Slovenský stolnotenisový zväz</v>
      </c>
      <c r="C275" s="277" t="s">
        <v>2704</v>
      </c>
      <c r="D275" s="290">
        <v>10000</v>
      </c>
      <c r="E275" s="287">
        <v>0</v>
      </c>
      <c r="F275" s="280" t="s">
        <v>384</v>
      </c>
      <c r="G275" s="289" t="s">
        <v>360</v>
      </c>
      <c r="H275" s="281" t="s">
        <v>2399</v>
      </c>
      <c r="I275" s="282" t="str">
        <f t="shared" si="20"/>
        <v>30806836d</v>
      </c>
      <c r="J275" s="283" t="str">
        <f t="shared" si="21"/>
        <v>30806836026 03</v>
      </c>
      <c r="K275" s="284"/>
      <c r="L275" s="283" t="str">
        <f t="shared" si="22"/>
        <v>30806836026 03B</v>
      </c>
      <c r="M275" s="284" t="str">
        <f t="shared" si="23"/>
        <v>Slovenský stolnotenisový zväzdBKukuľková Tatiana</v>
      </c>
      <c r="N275" s="270" t="str">
        <f t="shared" si="24"/>
        <v>30806836dB</v>
      </c>
    </row>
    <row r="276" spans="1:14" ht="9.75">
      <c r="A276" s="286" t="s">
        <v>2101</v>
      </c>
      <c r="B276" s="276" t="str">
        <f>VLOOKUP(A276,Adr!A:B,2,FALSE)</f>
        <v>Slovenský stolnotenisový zväz</v>
      </c>
      <c r="C276" s="277" t="s">
        <v>2705</v>
      </c>
      <c r="D276" s="278">
        <v>23100</v>
      </c>
      <c r="E276" s="287">
        <v>0</v>
      </c>
      <c r="F276" s="280" t="s">
        <v>384</v>
      </c>
      <c r="G276" s="289" t="s">
        <v>360</v>
      </c>
      <c r="H276" s="281" t="s">
        <v>2399</v>
      </c>
      <c r="I276" s="282" t="str">
        <f t="shared" si="20"/>
        <v>30806836d</v>
      </c>
      <c r="J276" s="283" t="str">
        <f t="shared" si="21"/>
        <v>30806836026 03</v>
      </c>
      <c r="K276" s="284"/>
      <c r="L276" s="283" t="str">
        <f t="shared" si="22"/>
        <v>30806836026 03B</v>
      </c>
      <c r="M276" s="284" t="str">
        <f t="shared" si="23"/>
        <v>Slovenský stolnotenisový zväzdBPištej Ľubomír</v>
      </c>
      <c r="N276" s="270" t="str">
        <f t="shared" si="24"/>
        <v>30806836dB</v>
      </c>
    </row>
    <row r="277" spans="1:14" ht="9.75">
      <c r="A277" s="280" t="s">
        <v>2101</v>
      </c>
      <c r="B277" s="276" t="str">
        <f>VLOOKUP(A277,Adr!A:B,2,FALSE)</f>
        <v>Slovenský stolnotenisový zväz</v>
      </c>
      <c r="C277" s="277" t="s">
        <v>2706</v>
      </c>
      <c r="D277" s="278">
        <v>15000</v>
      </c>
      <c r="E277" s="287">
        <v>0</v>
      </c>
      <c r="F277" s="280" t="s">
        <v>384</v>
      </c>
      <c r="G277" s="281" t="s">
        <v>360</v>
      </c>
      <c r="H277" s="281" t="s">
        <v>2399</v>
      </c>
      <c r="I277" s="282" t="str">
        <f t="shared" si="20"/>
        <v>30806836d</v>
      </c>
      <c r="J277" s="283" t="str">
        <f t="shared" si="21"/>
        <v>30806836026 03</v>
      </c>
      <c r="K277" s="284"/>
      <c r="L277" s="283" t="str">
        <f t="shared" si="22"/>
        <v>30806836026 03B</v>
      </c>
      <c r="M277" s="284" t="str">
        <f t="shared" si="23"/>
        <v>Slovenský stolnotenisový zväzdBWang Yang</v>
      </c>
      <c r="N277" s="270" t="str">
        <f t="shared" si="24"/>
        <v>30806836dB</v>
      </c>
    </row>
    <row r="278" spans="1:14" ht="9.75">
      <c r="A278" s="280" t="s">
        <v>2101</v>
      </c>
      <c r="B278" s="276" t="str">
        <f>VLOOKUP(A278,Adr!A:B,2,FALSE)</f>
        <v>Slovenský stolnotenisový zväz</v>
      </c>
      <c r="C278" s="292" t="s">
        <v>2707</v>
      </c>
      <c r="D278" s="293">
        <v>2568</v>
      </c>
      <c r="E278" s="279">
        <v>0</v>
      </c>
      <c r="F278" s="286" t="s">
        <v>388</v>
      </c>
      <c r="G278" s="294" t="s">
        <v>360</v>
      </c>
      <c r="H278" s="294" t="s">
        <v>2399</v>
      </c>
      <c r="I278" s="282" t="str">
        <f t="shared" si="20"/>
        <v>30806836f</v>
      </c>
      <c r="J278" s="283" t="str">
        <f t="shared" si="21"/>
        <v>30806836026 03</v>
      </c>
      <c r="K278" s="284"/>
      <c r="L278" s="283" t="str">
        <f t="shared" si="22"/>
        <v>30806836026 03B</v>
      </c>
      <c r="M278" s="284" t="str">
        <f t="shared" si="23"/>
        <v>Slovenský stolnotenisový zväzfBodmena trénerovi Dalibor Jahoda</v>
      </c>
      <c r="N278" s="270" t="str">
        <f t="shared" si="24"/>
        <v>30806836fB</v>
      </c>
    </row>
    <row r="279" spans="1:14" ht="30">
      <c r="A279" s="280" t="s">
        <v>2101</v>
      </c>
      <c r="B279" s="276" t="str">
        <f>VLOOKUP(A279,Adr!A:B,2,FALSE)</f>
        <v>Slovenský stolnotenisový zväz</v>
      </c>
      <c r="C279" s="277" t="s">
        <v>2708</v>
      </c>
      <c r="D279" s="290">
        <v>15200</v>
      </c>
      <c r="E279" s="287">
        <v>0</v>
      </c>
      <c r="F279" s="280" t="s">
        <v>396</v>
      </c>
      <c r="G279" s="281" t="s">
        <v>356</v>
      </c>
      <c r="H279" s="281" t="s">
        <v>2399</v>
      </c>
      <c r="I279" s="282" t="str">
        <f t="shared" si="20"/>
        <v>30806836j</v>
      </c>
      <c r="J279" s="283" t="str">
        <f t="shared" si="21"/>
        <v>30806836026 01</v>
      </c>
      <c r="K279" s="284"/>
      <c r="L279" s="283" t="str">
        <f t="shared" si="22"/>
        <v>30806836026 01B</v>
      </c>
      <c r="M279" s="284" t="str">
        <f t="shared" si="23"/>
        <v>Slovenský stolnotenisový zväzjBZabezpečenie finále školských športových súťaží (Šamorín 2023) v súťažiach kategórie "A" v stolnom tenise základných škôl</v>
      </c>
      <c r="N279" s="270" t="str">
        <f t="shared" si="24"/>
        <v>30806836jB</v>
      </c>
    </row>
    <row r="280" spans="1:14" ht="9.75">
      <c r="A280" s="244" t="s">
        <v>2109</v>
      </c>
      <c r="B280" s="276" t="str">
        <f>VLOOKUP(A280,Adr!A:B,2,FALSE)</f>
        <v>SLOVENSKÝ STRELECKÝ ZVÄZ</v>
      </c>
      <c r="C280" s="277" t="s">
        <v>2709</v>
      </c>
      <c r="D280" s="278">
        <v>1161875</v>
      </c>
      <c r="E280" s="279">
        <v>0</v>
      </c>
      <c r="F280" s="280" t="s">
        <v>378</v>
      </c>
      <c r="G280" s="285" t="s">
        <v>358</v>
      </c>
      <c r="H280" s="281" t="s">
        <v>2399</v>
      </c>
      <c r="I280" s="282" t="str">
        <f t="shared" si="20"/>
        <v>00603341a</v>
      </c>
      <c r="J280" s="283" t="str">
        <f t="shared" si="21"/>
        <v>00603341026 02</v>
      </c>
      <c r="K280" s="284" t="s">
        <v>2710</v>
      </c>
      <c r="L280" s="283" t="str">
        <f t="shared" si="22"/>
        <v>00603341026 02B</v>
      </c>
      <c r="M280" s="284" t="str">
        <f t="shared" si="23"/>
        <v>SLOVENSKÝ STRELECKÝ ZVÄZaBstreľba - bežné transfery</v>
      </c>
      <c r="N280" s="270" t="str">
        <f t="shared" si="24"/>
        <v>00603341aB</v>
      </c>
    </row>
    <row r="281" spans="1:14" ht="9.75">
      <c r="A281" s="280" t="s">
        <v>2109</v>
      </c>
      <c r="B281" s="276" t="str">
        <f>VLOOKUP(A281,Adr!A:B,2,FALSE)</f>
        <v>SLOVENSKÝ STRELECKÝ ZVÄZ</v>
      </c>
      <c r="C281" s="277" t="s">
        <v>2711</v>
      </c>
      <c r="D281" s="278">
        <v>40000</v>
      </c>
      <c r="E281" s="279">
        <v>0</v>
      </c>
      <c r="F281" s="280" t="s">
        <v>378</v>
      </c>
      <c r="G281" s="281" t="s">
        <v>358</v>
      </c>
      <c r="H281" s="281" t="s">
        <v>2415</v>
      </c>
      <c r="I281" s="282" t="str">
        <f t="shared" si="20"/>
        <v>00603341a</v>
      </c>
      <c r="J281" s="283" t="str">
        <f t="shared" si="21"/>
        <v>00603341026 02</v>
      </c>
      <c r="K281" s="284" t="s">
        <v>2710</v>
      </c>
      <c r="L281" s="283" t="str">
        <f t="shared" si="22"/>
        <v>00603341026 02K</v>
      </c>
      <c r="M281" s="284" t="str">
        <f t="shared" si="23"/>
        <v>SLOVENSKÝ STRELECKÝ ZVÄZaKstreľba - kapitálové transfery</v>
      </c>
      <c r="N281" s="270" t="str">
        <f t="shared" si="24"/>
        <v>00603341aK</v>
      </c>
    </row>
    <row r="282" spans="1:14" ht="9.75">
      <c r="A282" s="244" t="s">
        <v>2109</v>
      </c>
      <c r="B282" s="276" t="str">
        <f>VLOOKUP(A282,Adr!A:B,2,FALSE)</f>
        <v>SLOVENSKÝ STRELECKÝ ZVÄZ</v>
      </c>
      <c r="C282" s="288" t="s">
        <v>2712</v>
      </c>
      <c r="D282" s="289">
        <v>60000</v>
      </c>
      <c r="E282" s="279">
        <v>0</v>
      </c>
      <c r="F282" s="280" t="s">
        <v>384</v>
      </c>
      <c r="G282" s="289" t="s">
        <v>360</v>
      </c>
      <c r="H282" s="281" t="s">
        <v>2399</v>
      </c>
      <c r="I282" s="282" t="str">
        <f t="shared" si="20"/>
        <v>00603341d</v>
      </c>
      <c r="J282" s="283" t="str">
        <f t="shared" si="21"/>
        <v>00603341026 03</v>
      </c>
      <c r="K282" s="284"/>
      <c r="L282" s="283" t="str">
        <f t="shared" si="22"/>
        <v>00603341026 03B</v>
      </c>
      <c r="M282" s="284" t="str">
        <f t="shared" si="23"/>
        <v>SLOVENSKÝ STRELECKÝ ZVÄZdBBarteková Danka</v>
      </c>
      <c r="N282" s="270" t="str">
        <f t="shared" si="24"/>
        <v>00603341dB</v>
      </c>
    </row>
    <row r="283" spans="1:14" ht="9.75">
      <c r="A283" s="280" t="s">
        <v>2109</v>
      </c>
      <c r="B283" s="276" t="str">
        <f>VLOOKUP(A283,Adr!A:B,2,FALSE)</f>
        <v>SLOVENSKÝ STRELECKÝ ZVÄZ</v>
      </c>
      <c r="C283" s="277" t="s">
        <v>2713</v>
      </c>
      <c r="D283" s="278">
        <v>12500</v>
      </c>
      <c r="E283" s="287">
        <v>0</v>
      </c>
      <c r="F283" s="280" t="s">
        <v>384</v>
      </c>
      <c r="G283" s="289" t="s">
        <v>360</v>
      </c>
      <c r="H283" s="281" t="s">
        <v>2399</v>
      </c>
      <c r="I283" s="282" t="str">
        <f t="shared" si="20"/>
        <v>00603341d</v>
      </c>
      <c r="J283" s="283" t="str">
        <f t="shared" si="21"/>
        <v>00603341026 03</v>
      </c>
      <c r="K283" s="284"/>
      <c r="L283" s="283" t="str">
        <f t="shared" si="22"/>
        <v>00603341026 03B</v>
      </c>
      <c r="M283" s="284" t="str">
        <f t="shared" si="23"/>
        <v>SLOVENSKÝ STRELECKÝ ZVÄZdBCopák Marek</v>
      </c>
      <c r="N283" s="270" t="str">
        <f t="shared" si="24"/>
        <v>00603341dB</v>
      </c>
    </row>
    <row r="284" spans="1:14" ht="9.75">
      <c r="A284" s="280" t="s">
        <v>2109</v>
      </c>
      <c r="B284" s="276" t="str">
        <f>VLOOKUP(A284,Adr!A:B,2,FALSE)</f>
        <v>SLOVENSKÝ STRELECKÝ ZVÄZ</v>
      </c>
      <c r="C284" s="277" t="s">
        <v>2714</v>
      </c>
      <c r="D284" s="278">
        <v>12500</v>
      </c>
      <c r="E284" s="287">
        <v>0</v>
      </c>
      <c r="F284" s="280" t="s">
        <v>384</v>
      </c>
      <c r="G284" s="289" t="s">
        <v>360</v>
      </c>
      <c r="H284" s="281" t="s">
        <v>2399</v>
      </c>
      <c r="I284" s="282" t="str">
        <f t="shared" si="20"/>
        <v>00603341d</v>
      </c>
      <c r="J284" s="283" t="str">
        <f t="shared" si="21"/>
        <v>00603341026 03</v>
      </c>
      <c r="K284" s="284"/>
      <c r="L284" s="283" t="str">
        <f t="shared" si="22"/>
        <v>00603341026 03B</v>
      </c>
      <c r="M284" s="284" t="str">
        <f t="shared" si="23"/>
        <v>SLOVENSKÝ STRELECKÝ ZVÄZdBDemién Pešková Daniela</v>
      </c>
      <c r="N284" s="270" t="str">
        <f t="shared" si="24"/>
        <v>00603341dB</v>
      </c>
    </row>
    <row r="285" spans="1:14" ht="9.75">
      <c r="A285" s="280" t="s">
        <v>2109</v>
      </c>
      <c r="B285" s="276" t="str">
        <f>VLOOKUP(A285,Adr!A:B,2,FALSE)</f>
        <v>SLOVENSKÝ STRELECKÝ ZVÄZ</v>
      </c>
      <c r="C285" s="288" t="s">
        <v>2715</v>
      </c>
      <c r="D285" s="289">
        <v>10000</v>
      </c>
      <c r="E285" s="287">
        <v>0</v>
      </c>
      <c r="F285" s="280" t="s">
        <v>384</v>
      </c>
      <c r="G285" s="289" t="s">
        <v>360</v>
      </c>
      <c r="H285" s="281" t="s">
        <v>2399</v>
      </c>
      <c r="I285" s="282" t="str">
        <f t="shared" si="20"/>
        <v>00603341d</v>
      </c>
      <c r="J285" s="283" t="str">
        <f t="shared" si="21"/>
        <v>00603341026 03</v>
      </c>
      <c r="K285" s="284"/>
      <c r="L285" s="283" t="str">
        <f t="shared" si="22"/>
        <v>00603341026 03B</v>
      </c>
      <c r="M285" s="284" t="str">
        <f t="shared" si="23"/>
        <v>SLOVENSKÝ STRELECKÝ ZVÄZdBdvojica - skeet mix (dospelí)</v>
      </c>
      <c r="N285" s="270" t="str">
        <f t="shared" si="24"/>
        <v>00603341dB</v>
      </c>
    </row>
    <row r="286" spans="1:14" ht="9.75">
      <c r="A286" s="286" t="s">
        <v>2109</v>
      </c>
      <c r="B286" s="276" t="str">
        <f>VLOOKUP(A286,Adr!A:B,2,FALSE)</f>
        <v>SLOVENSKÝ STRELECKÝ ZVÄZ</v>
      </c>
      <c r="C286" s="277" t="s">
        <v>2716</v>
      </c>
      <c r="D286" s="278">
        <v>17500</v>
      </c>
      <c r="E286" s="287">
        <v>0</v>
      </c>
      <c r="F286" s="280" t="s">
        <v>384</v>
      </c>
      <c r="G286" s="281" t="s">
        <v>360</v>
      </c>
      <c r="H286" s="281" t="s">
        <v>2399</v>
      </c>
      <c r="I286" s="282" t="str">
        <f t="shared" si="20"/>
        <v>00603341d</v>
      </c>
      <c r="J286" s="283" t="str">
        <f t="shared" si="21"/>
        <v>00603341026 03</v>
      </c>
      <c r="K286" s="284"/>
      <c r="L286" s="283" t="str">
        <f t="shared" si="22"/>
        <v>00603341026 03B</v>
      </c>
      <c r="M286" s="284" t="str">
        <f t="shared" si="23"/>
        <v>SLOVENSKÝ STRELECKÝ ZVÄZdBdvojica - skeet mix (juniori)</v>
      </c>
      <c r="N286" s="270" t="str">
        <f t="shared" si="24"/>
        <v>00603341dB</v>
      </c>
    </row>
    <row r="287" spans="1:14" ht="9.75">
      <c r="A287" s="286" t="s">
        <v>2109</v>
      </c>
      <c r="B287" s="276" t="str">
        <f>VLOOKUP(A287,Adr!A:B,2,FALSE)</f>
        <v>SLOVENSKÝ STRELECKÝ ZVÄZ</v>
      </c>
      <c r="C287" s="277" t="s">
        <v>2717</v>
      </c>
      <c r="D287" s="278">
        <v>30000</v>
      </c>
      <c r="E287" s="287">
        <v>0</v>
      </c>
      <c r="F287" s="280" t="s">
        <v>384</v>
      </c>
      <c r="G287" s="281" t="s">
        <v>360</v>
      </c>
      <c r="H287" s="281" t="s">
        <v>2399</v>
      </c>
      <c r="I287" s="282" t="str">
        <f t="shared" si="20"/>
        <v>00603341d</v>
      </c>
      <c r="J287" s="283" t="str">
        <f t="shared" si="21"/>
        <v>00603341026 03</v>
      </c>
      <c r="K287" s="284"/>
      <c r="L287" s="283" t="str">
        <f t="shared" si="22"/>
        <v>00603341026 03B</v>
      </c>
      <c r="M287" s="284" t="str">
        <f t="shared" si="23"/>
        <v>SLOVENSKÝ STRELECKÝ ZVÄZdBdvojica - trap mix (dospelí)</v>
      </c>
      <c r="N287" s="270" t="str">
        <f t="shared" si="24"/>
        <v>00603341dB</v>
      </c>
    </row>
    <row r="288" spans="1:14" ht="9.75">
      <c r="A288" s="244" t="s">
        <v>2109</v>
      </c>
      <c r="B288" s="276" t="str">
        <f>VLOOKUP(A288,Adr!A:B,2,FALSE)</f>
        <v>SLOVENSKÝ STRELECKÝ ZVÄZ</v>
      </c>
      <c r="C288" s="277" t="s">
        <v>2718</v>
      </c>
      <c r="D288" s="289">
        <v>15000</v>
      </c>
      <c r="E288" s="287">
        <v>0</v>
      </c>
      <c r="F288" s="280" t="s">
        <v>384</v>
      </c>
      <c r="G288" s="281" t="s">
        <v>360</v>
      </c>
      <c r="H288" s="281" t="s">
        <v>2399</v>
      </c>
      <c r="I288" s="282" t="str">
        <f t="shared" si="20"/>
        <v>00603341d</v>
      </c>
      <c r="J288" s="283" t="str">
        <f t="shared" si="21"/>
        <v>00603341026 03</v>
      </c>
      <c r="K288" s="284"/>
      <c r="L288" s="283" t="str">
        <f t="shared" si="22"/>
        <v>00603341026 03B</v>
      </c>
      <c r="M288" s="284" t="str">
        <f t="shared" si="23"/>
        <v>SLOVENSKÝ STRELECKÝ ZVÄZdBdvojica - VzPi mix (dospelí)</v>
      </c>
      <c r="N288" s="270" t="str">
        <f t="shared" si="24"/>
        <v>00603341dB</v>
      </c>
    </row>
    <row r="289" spans="1:14" ht="9.75">
      <c r="A289" s="280" t="s">
        <v>2109</v>
      </c>
      <c r="B289" s="276" t="str">
        <f>VLOOKUP(A289,Adr!A:B,2,FALSE)</f>
        <v>SLOVENSKÝ STRELECKÝ ZVÄZ</v>
      </c>
      <c r="C289" s="277" t="s">
        <v>2719</v>
      </c>
      <c r="D289" s="290">
        <v>15000</v>
      </c>
      <c r="E289" s="279">
        <v>0</v>
      </c>
      <c r="F289" s="280" t="s">
        <v>384</v>
      </c>
      <c r="G289" s="281" t="s">
        <v>360</v>
      </c>
      <c r="H289" s="281" t="s">
        <v>2399</v>
      </c>
      <c r="I289" s="282" t="str">
        <f t="shared" si="20"/>
        <v>00603341d</v>
      </c>
      <c r="J289" s="283" t="str">
        <f t="shared" si="21"/>
        <v>00603341026 03</v>
      </c>
      <c r="K289" s="284"/>
      <c r="L289" s="283" t="str">
        <f t="shared" si="22"/>
        <v>00603341026 03B</v>
      </c>
      <c r="M289" s="284" t="str">
        <f t="shared" si="23"/>
        <v>SLOVENSKÝ STRELECKÝ ZVÄZdBdvojica - VzPu mix (dospelí)</v>
      </c>
      <c r="N289" s="270" t="str">
        <f t="shared" si="24"/>
        <v>00603341dB</v>
      </c>
    </row>
    <row r="290" spans="1:14" ht="9.75">
      <c r="A290" s="250" t="s">
        <v>2109</v>
      </c>
      <c r="B290" s="276" t="str">
        <f>VLOOKUP(A290,Adr!A:B,2,FALSE)</f>
        <v>SLOVENSKÝ STRELECKÝ ZVÄZ</v>
      </c>
      <c r="C290" s="288" t="s">
        <v>2720</v>
      </c>
      <c r="D290" s="289">
        <v>12500</v>
      </c>
      <c r="E290" s="279">
        <v>0</v>
      </c>
      <c r="F290" s="280" t="s">
        <v>384</v>
      </c>
      <c r="G290" s="281" t="s">
        <v>360</v>
      </c>
      <c r="H290" s="281" t="s">
        <v>2399</v>
      </c>
      <c r="I290" s="282" t="str">
        <f t="shared" si="20"/>
        <v>00603341d</v>
      </c>
      <c r="J290" s="283" t="str">
        <f t="shared" si="21"/>
        <v>00603341026 03</v>
      </c>
      <c r="K290" s="284"/>
      <c r="L290" s="283" t="str">
        <f t="shared" si="22"/>
        <v>00603341026 03B</v>
      </c>
      <c r="M290" s="284" t="str">
        <f t="shared" si="23"/>
        <v>SLOVENSKÝ STRELECKÝ ZVÄZdBdvojica - VzPu mix (juniori)</v>
      </c>
      <c r="N290" s="270" t="str">
        <f t="shared" si="24"/>
        <v>00603341dB</v>
      </c>
    </row>
    <row r="291" spans="1:14" ht="9.75">
      <c r="A291" s="280" t="s">
        <v>2109</v>
      </c>
      <c r="B291" s="276" t="str">
        <f>VLOOKUP(A291,Adr!A:B,2,FALSE)</f>
        <v>SLOVENSKÝ STRELECKÝ ZVÄZ</v>
      </c>
      <c r="C291" s="277" t="s">
        <v>2721</v>
      </c>
      <c r="D291" s="278">
        <v>12500</v>
      </c>
      <c r="E291" s="279">
        <v>0</v>
      </c>
      <c r="F291" s="280" t="s">
        <v>384</v>
      </c>
      <c r="G291" s="281" t="s">
        <v>360</v>
      </c>
      <c r="H291" s="281" t="s">
        <v>2399</v>
      </c>
      <c r="I291" s="282" t="str">
        <f t="shared" si="20"/>
        <v>00603341d</v>
      </c>
      <c r="J291" s="283" t="str">
        <f t="shared" si="21"/>
        <v>00603341026 03</v>
      </c>
      <c r="K291" s="284"/>
      <c r="L291" s="283" t="str">
        <f t="shared" si="22"/>
        <v>00603341026 03B</v>
      </c>
      <c r="M291" s="284" t="str">
        <f t="shared" si="23"/>
        <v>SLOVENSKÝ STRELECKÝ ZVÄZdBFilip Lukáš</v>
      </c>
      <c r="N291" s="270" t="str">
        <f t="shared" si="24"/>
        <v>00603341dB</v>
      </c>
    </row>
    <row r="292" spans="1:14" ht="9.75">
      <c r="A292" s="286" t="s">
        <v>2109</v>
      </c>
      <c r="B292" s="276" t="str">
        <f>VLOOKUP(A292,Adr!A:B,2,FALSE)</f>
        <v>SLOVENSKÝ STRELECKÝ ZVÄZ</v>
      </c>
      <c r="C292" s="277" t="s">
        <v>2722</v>
      </c>
      <c r="D292" s="278">
        <v>10000</v>
      </c>
      <c r="E292" s="279">
        <v>0</v>
      </c>
      <c r="F292" s="280" t="s">
        <v>384</v>
      </c>
      <c r="G292" s="281" t="s">
        <v>360</v>
      </c>
      <c r="H292" s="281" t="s">
        <v>2399</v>
      </c>
      <c r="I292" s="282" t="str">
        <f t="shared" si="20"/>
        <v>00603341d</v>
      </c>
      <c r="J292" s="283" t="str">
        <f t="shared" si="21"/>
        <v>00603341026 03</v>
      </c>
      <c r="K292" s="284"/>
      <c r="L292" s="283" t="str">
        <f t="shared" si="22"/>
        <v>00603341026 03B</v>
      </c>
      <c r="M292" s="284" t="str">
        <f t="shared" si="23"/>
        <v>SLOVENSKÝ STRELECKÝ ZVÄZdBHocková Miroslava</v>
      </c>
      <c r="N292" s="270" t="str">
        <f t="shared" si="24"/>
        <v>00603341dB</v>
      </c>
    </row>
    <row r="293" spans="1:14" ht="9.75">
      <c r="A293" s="280" t="s">
        <v>2109</v>
      </c>
      <c r="B293" s="276" t="str">
        <f>VLOOKUP(A293,Adr!A:B,2,FALSE)</f>
        <v>SLOVENSKÝ STRELECKÝ ZVÄZ</v>
      </c>
      <c r="C293" s="277" t="s">
        <v>2723</v>
      </c>
      <c r="D293" s="290">
        <v>39900</v>
      </c>
      <c r="E293" s="287">
        <v>0</v>
      </c>
      <c r="F293" s="280" t="s">
        <v>384</v>
      </c>
      <c r="G293" s="281" t="s">
        <v>360</v>
      </c>
      <c r="H293" s="281" t="s">
        <v>2399</v>
      </c>
      <c r="I293" s="282" t="str">
        <f t="shared" si="20"/>
        <v>00603341d</v>
      </c>
      <c r="J293" s="283" t="str">
        <f t="shared" si="21"/>
        <v>00603341026 03</v>
      </c>
      <c r="K293" s="284"/>
      <c r="L293" s="283" t="str">
        <f t="shared" si="22"/>
        <v>00603341026 03B</v>
      </c>
      <c r="M293" s="284" t="str">
        <f t="shared" si="23"/>
        <v>SLOVENSKÝ STRELECKÝ ZVÄZdBHocková Vanesa</v>
      </c>
      <c r="N293" s="270" t="str">
        <f t="shared" si="24"/>
        <v>00603341dB</v>
      </c>
    </row>
    <row r="294" spans="1:14" ht="9.75">
      <c r="A294" s="244" t="s">
        <v>2109</v>
      </c>
      <c r="B294" s="276" t="str">
        <f>VLOOKUP(A294,Adr!A:B,2,FALSE)</f>
        <v>SLOVENSKÝ STRELECKÝ ZVÄZ</v>
      </c>
      <c r="C294" s="277" t="s">
        <v>2724</v>
      </c>
      <c r="D294" s="289">
        <v>20000</v>
      </c>
      <c r="E294" s="287">
        <v>0</v>
      </c>
      <c r="F294" s="280" t="s">
        <v>384</v>
      </c>
      <c r="G294" s="281" t="s">
        <v>360</v>
      </c>
      <c r="H294" s="281" t="s">
        <v>2399</v>
      </c>
      <c r="I294" s="282" t="str">
        <f t="shared" si="20"/>
        <v>00603341d</v>
      </c>
      <c r="J294" s="283" t="str">
        <f t="shared" si="21"/>
        <v>00603341026 03</v>
      </c>
      <c r="K294" s="284"/>
      <c r="L294" s="283" t="str">
        <f t="shared" si="22"/>
        <v>00603341026 03B</v>
      </c>
      <c r="M294" s="284" t="str">
        <f t="shared" si="23"/>
        <v>SLOVENSKÝ STRELECKÝ ZVÄZdBHolko Ondrej</v>
      </c>
      <c r="N294" s="270" t="str">
        <f t="shared" si="24"/>
        <v>00603341dB</v>
      </c>
    </row>
    <row r="295" spans="1:14" ht="9.75">
      <c r="A295" s="244" t="s">
        <v>2109</v>
      </c>
      <c r="B295" s="276" t="str">
        <f>VLOOKUP(A295,Adr!A:B,2,FALSE)</f>
        <v>SLOVENSKÝ STRELECKÝ ZVÄZ</v>
      </c>
      <c r="C295" s="277" t="s">
        <v>2725</v>
      </c>
      <c r="D295" s="290">
        <v>7500</v>
      </c>
      <c r="E295" s="279">
        <v>0</v>
      </c>
      <c r="F295" s="280" t="s">
        <v>384</v>
      </c>
      <c r="G295" s="285" t="s">
        <v>360</v>
      </c>
      <c r="H295" s="281" t="s">
        <v>2399</v>
      </c>
      <c r="I295" s="282" t="str">
        <f t="shared" si="20"/>
        <v>00603341d</v>
      </c>
      <c r="J295" s="283" t="str">
        <f t="shared" si="21"/>
        <v>00603341026 03</v>
      </c>
      <c r="K295" s="284"/>
      <c r="L295" s="283" t="str">
        <f t="shared" si="22"/>
        <v>00603341026 03B</v>
      </c>
      <c r="M295" s="284" t="str">
        <f t="shared" si="23"/>
        <v>SLOVENSKÝ STRELECKÝ ZVÄZdBHruška Daniel</v>
      </c>
      <c r="N295" s="270" t="str">
        <f t="shared" si="24"/>
        <v>00603341dB</v>
      </c>
    </row>
    <row r="296" spans="1:14" ht="9.75">
      <c r="A296" s="280" t="s">
        <v>2109</v>
      </c>
      <c r="B296" s="276" t="str">
        <f>VLOOKUP(A296,Adr!A:B,2,FALSE)</f>
        <v>SLOVENSKÝ STRELECKÝ ZVÄZ</v>
      </c>
      <c r="C296" s="288" t="s">
        <v>2726</v>
      </c>
      <c r="D296" s="289">
        <v>44300</v>
      </c>
      <c r="E296" s="279">
        <v>0</v>
      </c>
      <c r="F296" s="280" t="s">
        <v>384</v>
      </c>
      <c r="G296" s="285" t="s">
        <v>360</v>
      </c>
      <c r="H296" s="281" t="s">
        <v>2399</v>
      </c>
      <c r="I296" s="282" t="str">
        <f t="shared" si="20"/>
        <v>00603341d</v>
      </c>
      <c r="J296" s="283" t="str">
        <f t="shared" si="21"/>
        <v>00603341026 03</v>
      </c>
      <c r="K296" s="284"/>
      <c r="L296" s="283" t="str">
        <f t="shared" si="22"/>
        <v>00603341026 03B</v>
      </c>
      <c r="M296" s="284" t="str">
        <f t="shared" si="23"/>
        <v>SLOVENSKÝ STRELECKÝ ZVÄZdBJány Patrik</v>
      </c>
      <c r="N296" s="270" t="str">
        <f t="shared" si="24"/>
        <v>00603341dB</v>
      </c>
    </row>
    <row r="297" spans="1:14" ht="9.75">
      <c r="A297" s="280" t="s">
        <v>2109</v>
      </c>
      <c r="B297" s="276" t="str">
        <f>VLOOKUP(A297,Adr!A:B,2,FALSE)</f>
        <v>SLOVENSKÝ STRELECKÝ ZVÄZ</v>
      </c>
      <c r="C297" s="277" t="s">
        <v>2727</v>
      </c>
      <c r="D297" s="278">
        <v>4000</v>
      </c>
      <c r="E297" s="287">
        <v>0</v>
      </c>
      <c r="F297" s="280" t="s">
        <v>384</v>
      </c>
      <c r="G297" s="289" t="s">
        <v>360</v>
      </c>
      <c r="H297" s="281" t="s">
        <v>2415</v>
      </c>
      <c r="I297" s="282" t="str">
        <f t="shared" si="20"/>
        <v>00603341d</v>
      </c>
      <c r="J297" s="283" t="str">
        <f t="shared" si="21"/>
        <v>00603341026 03</v>
      </c>
      <c r="K297" s="284"/>
      <c r="L297" s="283" t="str">
        <f t="shared" si="22"/>
        <v>00603341026 03K</v>
      </c>
      <c r="M297" s="284" t="str">
        <f t="shared" si="23"/>
        <v>SLOVENSKÝ STRELECKÝ ZVÄZdKJány Patrik - kapitálové výdavky</v>
      </c>
      <c r="N297" s="270" t="str">
        <f t="shared" si="24"/>
        <v>00603341dK</v>
      </c>
    </row>
    <row r="298" spans="1:14" ht="9.75">
      <c r="A298" s="244" t="s">
        <v>2109</v>
      </c>
      <c r="B298" s="276" t="str">
        <f>VLOOKUP(A298,Adr!A:B,2,FALSE)</f>
        <v>SLOVENSKÝ STRELECKÝ ZVÄZ</v>
      </c>
      <c r="C298" s="277" t="s">
        <v>2728</v>
      </c>
      <c r="D298" s="278">
        <v>10000</v>
      </c>
      <c r="E298" s="279">
        <v>0</v>
      </c>
      <c r="F298" s="280" t="s">
        <v>384</v>
      </c>
      <c r="G298" s="285" t="s">
        <v>360</v>
      </c>
      <c r="H298" s="281" t="s">
        <v>2399</v>
      </c>
      <c r="I298" s="282" t="str">
        <f t="shared" si="20"/>
        <v>00603341d</v>
      </c>
      <c r="J298" s="283" t="str">
        <f t="shared" si="21"/>
        <v>00603341026 03</v>
      </c>
      <c r="K298" s="284"/>
      <c r="L298" s="283" t="str">
        <f t="shared" si="22"/>
        <v>00603341026 03B</v>
      </c>
      <c r="M298" s="284" t="str">
        <f t="shared" si="23"/>
        <v>SLOVENSKÝ STRELECKÝ ZVÄZdBKortišová Emma</v>
      </c>
      <c r="N298" s="270" t="str">
        <f t="shared" si="24"/>
        <v>00603341dB</v>
      </c>
    </row>
    <row r="299" spans="1:14" ht="9.75">
      <c r="A299" s="244" t="s">
        <v>2109</v>
      </c>
      <c r="B299" s="276" t="str">
        <f>VLOOKUP(A299,Adr!A:B,2,FALSE)</f>
        <v>SLOVENSKÝ STRELECKÝ ZVÄZ</v>
      </c>
      <c r="C299" s="288" t="s">
        <v>2729</v>
      </c>
      <c r="D299" s="289">
        <v>7500</v>
      </c>
      <c r="E299" s="279">
        <v>0</v>
      </c>
      <c r="F299" s="280" t="s">
        <v>384</v>
      </c>
      <c r="G299" s="281" t="s">
        <v>360</v>
      </c>
      <c r="H299" s="281" t="s">
        <v>2399</v>
      </c>
      <c r="I299" s="282" t="str">
        <f t="shared" si="20"/>
        <v>00603341d</v>
      </c>
      <c r="J299" s="283" t="str">
        <f t="shared" si="21"/>
        <v>00603341026 03</v>
      </c>
      <c r="K299" s="284"/>
      <c r="L299" s="283" t="str">
        <f t="shared" si="22"/>
        <v>00603341026 03B</v>
      </c>
      <c r="M299" s="284" t="str">
        <f t="shared" si="23"/>
        <v>SLOVENSKÝ STRELECKÝ ZVÄZdBKostúr Marek</v>
      </c>
      <c r="N299" s="270" t="str">
        <f t="shared" si="24"/>
        <v>00603341dB</v>
      </c>
    </row>
    <row r="300" spans="1:14" ht="9.75">
      <c r="A300" s="291" t="s">
        <v>2109</v>
      </c>
      <c r="B300" s="276" t="str">
        <f>VLOOKUP(A300,Adr!A:B,2,FALSE)</f>
        <v>SLOVENSKÝ STRELECKÝ ZVÄZ</v>
      </c>
      <c r="C300" s="277" t="s">
        <v>2730</v>
      </c>
      <c r="D300" s="289">
        <v>15000</v>
      </c>
      <c r="E300" s="287">
        <v>0</v>
      </c>
      <c r="F300" s="280" t="s">
        <v>384</v>
      </c>
      <c r="G300" s="281" t="s">
        <v>360</v>
      </c>
      <c r="H300" s="281" t="s">
        <v>2399</v>
      </c>
      <c r="I300" s="282" t="str">
        <f t="shared" si="20"/>
        <v>00603341d</v>
      </c>
      <c r="J300" s="283" t="str">
        <f t="shared" si="21"/>
        <v>00603341026 03</v>
      </c>
      <c r="K300" s="284"/>
      <c r="L300" s="283" t="str">
        <f t="shared" si="22"/>
        <v>00603341026 03B</v>
      </c>
      <c r="M300" s="284" t="str">
        <f t="shared" si="23"/>
        <v>SLOVENSKÝ STRELECKÝ ZVÄZdBKovačócy Marián</v>
      </c>
      <c r="N300" s="270" t="str">
        <f t="shared" si="24"/>
        <v>00603341dB</v>
      </c>
    </row>
    <row r="301" spans="1:14" ht="9.75">
      <c r="A301" s="280" t="s">
        <v>2109</v>
      </c>
      <c r="B301" s="276" t="str">
        <f>VLOOKUP(A301,Adr!A:B,2,FALSE)</f>
        <v>SLOVENSKÝ STRELECKÝ ZVÄZ</v>
      </c>
      <c r="C301" s="277" t="s">
        <v>2731</v>
      </c>
      <c r="D301" s="278">
        <v>10000</v>
      </c>
      <c r="E301" s="287">
        <v>0</v>
      </c>
      <c r="F301" s="280" t="s">
        <v>384</v>
      </c>
      <c r="G301" s="289" t="s">
        <v>360</v>
      </c>
      <c r="H301" s="281" t="s">
        <v>2399</v>
      </c>
      <c r="I301" s="282" t="str">
        <f t="shared" si="20"/>
        <v>00603341d</v>
      </c>
      <c r="J301" s="283" t="str">
        <f t="shared" si="21"/>
        <v>00603341026 03</v>
      </c>
      <c r="K301" s="284"/>
      <c r="L301" s="283" t="str">
        <f t="shared" si="22"/>
        <v>00603341026 03B</v>
      </c>
      <c r="M301" s="284" t="str">
        <f t="shared" si="23"/>
        <v>SLOVENSKÝ STRELECKÝ ZVÄZdBŇakatová Zuzana</v>
      </c>
      <c r="N301" s="270" t="str">
        <f t="shared" si="24"/>
        <v>00603341dB</v>
      </c>
    </row>
    <row r="302" spans="1:14" ht="9.75">
      <c r="A302" s="280" t="s">
        <v>2109</v>
      </c>
      <c r="B302" s="276" t="str">
        <f>VLOOKUP(A302,Adr!A:B,2,FALSE)</f>
        <v>SLOVENSKÝ STRELECKÝ ZVÄZ</v>
      </c>
      <c r="C302" s="277" t="s">
        <v>2732</v>
      </c>
      <c r="D302" s="290">
        <v>10000</v>
      </c>
      <c r="E302" s="287">
        <v>0</v>
      </c>
      <c r="F302" s="280" t="s">
        <v>384</v>
      </c>
      <c r="G302" s="289" t="s">
        <v>360</v>
      </c>
      <c r="H302" s="281" t="s">
        <v>2399</v>
      </c>
      <c r="I302" s="282" t="str">
        <f t="shared" si="20"/>
        <v>00603341d</v>
      </c>
      <c r="J302" s="283" t="str">
        <f t="shared" si="21"/>
        <v>00603341026 03</v>
      </c>
      <c r="K302" s="284"/>
      <c r="L302" s="283" t="str">
        <f t="shared" si="22"/>
        <v>00603341026 03B</v>
      </c>
      <c r="M302" s="284" t="str">
        <f t="shared" si="23"/>
        <v>SLOVENSKÝ STRELECKÝ ZVÄZdBNovotná Kamila</v>
      </c>
      <c r="N302" s="270" t="str">
        <f t="shared" si="24"/>
        <v>00603341dB</v>
      </c>
    </row>
    <row r="303" spans="1:14" ht="9.75">
      <c r="A303" s="280" t="s">
        <v>2109</v>
      </c>
      <c r="B303" s="276" t="str">
        <f>VLOOKUP(A303,Adr!A:B,2,FALSE)</f>
        <v>SLOVENSKÝ STRELECKÝ ZVÄZ</v>
      </c>
      <c r="C303" s="277" t="s">
        <v>2733</v>
      </c>
      <c r="D303" s="290">
        <v>100000</v>
      </c>
      <c r="E303" s="287">
        <v>0</v>
      </c>
      <c r="F303" s="280" t="s">
        <v>384</v>
      </c>
      <c r="G303" s="289" t="s">
        <v>360</v>
      </c>
      <c r="H303" s="281" t="s">
        <v>2399</v>
      </c>
      <c r="I303" s="282" t="str">
        <f t="shared" si="20"/>
        <v>00603341d</v>
      </c>
      <c r="J303" s="283" t="str">
        <f t="shared" si="21"/>
        <v>00603341026 03</v>
      </c>
      <c r="K303" s="284"/>
      <c r="L303" s="283" t="str">
        <f t="shared" si="22"/>
        <v>00603341026 03B</v>
      </c>
      <c r="M303" s="284" t="str">
        <f t="shared" si="23"/>
        <v>SLOVENSKÝ STRELECKÝ ZVÄZdBRehák Štefečeková Zuzana</v>
      </c>
      <c r="N303" s="270" t="str">
        <f t="shared" si="24"/>
        <v>00603341dB</v>
      </c>
    </row>
    <row r="304" spans="1:14" ht="9.75">
      <c r="A304" s="280" t="s">
        <v>2109</v>
      </c>
      <c r="B304" s="276" t="str">
        <f>VLOOKUP(A304,Adr!A:B,2,FALSE)</f>
        <v>SLOVENSKÝ STRELECKÝ ZVÄZ</v>
      </c>
      <c r="C304" s="277" t="s">
        <v>2734</v>
      </c>
      <c r="D304" s="290">
        <v>10000</v>
      </c>
      <c r="E304" s="287">
        <v>0</v>
      </c>
      <c r="F304" s="280" t="s">
        <v>384</v>
      </c>
      <c r="G304" s="289" t="s">
        <v>360</v>
      </c>
      <c r="H304" s="281" t="s">
        <v>2399</v>
      </c>
      <c r="I304" s="282" t="str">
        <f t="shared" si="20"/>
        <v>00603341d</v>
      </c>
      <c r="J304" s="283" t="str">
        <f t="shared" si="21"/>
        <v>00603341026 03</v>
      </c>
      <c r="K304" s="284"/>
      <c r="L304" s="283" t="str">
        <f t="shared" si="22"/>
        <v>00603341026 03B</v>
      </c>
      <c r="M304" s="284" t="str">
        <f t="shared" si="23"/>
        <v>SLOVENSKÝ STRELECKÝ ZVÄZdBSupeková Adela</v>
      </c>
      <c r="N304" s="270" t="str">
        <f t="shared" si="24"/>
        <v>00603341dB</v>
      </c>
    </row>
    <row r="305" spans="1:14" ht="9.75">
      <c r="A305" s="280" t="s">
        <v>2109</v>
      </c>
      <c r="B305" s="276" t="str">
        <f>VLOOKUP(A305,Adr!A:B,2,FALSE)</f>
        <v>SLOVENSKÝ STRELECKÝ ZVÄZ</v>
      </c>
      <c r="C305" s="277" t="s">
        <v>2735</v>
      </c>
      <c r="D305" s="278">
        <v>15000</v>
      </c>
      <c r="E305" s="287">
        <v>0</v>
      </c>
      <c r="F305" s="280" t="s">
        <v>384</v>
      </c>
      <c r="G305" s="289" t="s">
        <v>360</v>
      </c>
      <c r="H305" s="281" t="s">
        <v>2399</v>
      </c>
      <c r="I305" s="282" t="str">
        <f t="shared" si="20"/>
        <v>00603341d</v>
      </c>
      <c r="J305" s="283" t="str">
        <f t="shared" si="21"/>
        <v>00603341026 03</v>
      </c>
      <c r="K305" s="284"/>
      <c r="L305" s="283" t="str">
        <f t="shared" si="22"/>
        <v>00603341026 03B</v>
      </c>
      <c r="M305" s="284" t="str">
        <f t="shared" si="23"/>
        <v>SLOVENSKÝ STRELECKÝ ZVÄZdBŠpotáková Jana</v>
      </c>
      <c r="N305" s="270" t="str">
        <f t="shared" si="24"/>
        <v>00603341dB</v>
      </c>
    </row>
    <row r="306" spans="1:14" ht="9.75">
      <c r="A306" s="244" t="s">
        <v>2109</v>
      </c>
      <c r="B306" s="276" t="str">
        <f>VLOOKUP(A306,Adr!A:B,2,FALSE)</f>
        <v>SLOVENSKÝ STRELECKÝ ZVÄZ</v>
      </c>
      <c r="C306" s="288" t="s">
        <v>2736</v>
      </c>
      <c r="D306" s="289">
        <v>10000</v>
      </c>
      <c r="E306" s="287">
        <v>0</v>
      </c>
      <c r="F306" s="280" t="s">
        <v>384</v>
      </c>
      <c r="G306" s="289" t="s">
        <v>360</v>
      </c>
      <c r="H306" s="281" t="s">
        <v>2399</v>
      </c>
      <c r="I306" s="282" t="str">
        <f t="shared" si="20"/>
        <v>00603341d</v>
      </c>
      <c r="J306" s="283" t="str">
        <f t="shared" si="21"/>
        <v>00603341026 03</v>
      </c>
      <c r="K306" s="284"/>
      <c r="L306" s="283" t="str">
        <f t="shared" si="22"/>
        <v>00603341026 03B</v>
      </c>
      <c r="M306" s="284" t="str">
        <f t="shared" si="23"/>
        <v>SLOVENSKÝ STRELECKÝ ZVÄZdBTóth Timotej</v>
      </c>
      <c r="N306" s="270" t="str">
        <f t="shared" si="24"/>
        <v>00603341dB</v>
      </c>
    </row>
    <row r="307" spans="1:14" ht="9.75">
      <c r="A307" s="280" t="s">
        <v>2109</v>
      </c>
      <c r="B307" s="276" t="str">
        <f>VLOOKUP(A307,Adr!A:B,2,FALSE)</f>
        <v>SLOVENSKÝ STRELECKÝ ZVÄZ</v>
      </c>
      <c r="C307" s="277" t="s">
        <v>2737</v>
      </c>
      <c r="D307" s="290">
        <v>41400</v>
      </c>
      <c r="E307" s="287">
        <v>0</v>
      </c>
      <c r="F307" s="280" t="s">
        <v>384</v>
      </c>
      <c r="G307" s="281" t="s">
        <v>360</v>
      </c>
      <c r="H307" s="281" t="s">
        <v>2399</v>
      </c>
      <c r="I307" s="282" t="str">
        <f t="shared" si="20"/>
        <v>00603341d</v>
      </c>
      <c r="J307" s="283" t="str">
        <f t="shared" si="21"/>
        <v>00603341026 03</v>
      </c>
      <c r="K307" s="284"/>
      <c r="L307" s="283" t="str">
        <f t="shared" si="22"/>
        <v>00603341026 03B</v>
      </c>
      <c r="M307" s="284" t="str">
        <f t="shared" si="23"/>
        <v>SLOVENSKÝ STRELECKÝ ZVÄZdBTužinský Juraj</v>
      </c>
      <c r="N307" s="270" t="str">
        <f t="shared" si="24"/>
        <v>00603341dB</v>
      </c>
    </row>
    <row r="308" spans="1:14" ht="9.75">
      <c r="A308" s="244" t="s">
        <v>2109</v>
      </c>
      <c r="B308" s="276" t="str">
        <f>VLOOKUP(A308,Adr!A:B,2,FALSE)</f>
        <v>SLOVENSKÝ STRELECKÝ ZVÄZ</v>
      </c>
      <c r="C308" s="277" t="s">
        <v>2738</v>
      </c>
      <c r="D308" s="289">
        <v>10000</v>
      </c>
      <c r="E308" s="287">
        <v>0</v>
      </c>
      <c r="F308" s="280" t="s">
        <v>384</v>
      </c>
      <c r="G308" s="289" t="s">
        <v>360</v>
      </c>
      <c r="H308" s="281" t="s">
        <v>2399</v>
      </c>
      <c r="I308" s="282" t="str">
        <f t="shared" si="20"/>
        <v>00603341d</v>
      </c>
      <c r="J308" s="283" t="str">
        <f t="shared" si="21"/>
        <v>00603341026 03</v>
      </c>
      <c r="K308" s="284"/>
      <c r="L308" s="283" t="str">
        <f t="shared" si="22"/>
        <v>00603341026 03B</v>
      </c>
      <c r="M308" s="284" t="str">
        <f t="shared" si="23"/>
        <v>SLOVENSKÝ STRELECKÝ ZVÄZdBVarga Erik</v>
      </c>
      <c r="N308" s="270" t="str">
        <f t="shared" si="24"/>
        <v>00603341dB</v>
      </c>
    </row>
    <row r="309" spans="1:14" ht="9.75">
      <c r="A309" s="244" t="s">
        <v>2109</v>
      </c>
      <c r="B309" s="276" t="str">
        <f>VLOOKUP(A309,Adr!A:B,2,FALSE)</f>
        <v>SLOVENSKÝ STRELECKÝ ZVÄZ</v>
      </c>
      <c r="C309" s="277" t="s">
        <v>2739</v>
      </c>
      <c r="D309" s="290">
        <v>10000</v>
      </c>
      <c r="E309" s="279">
        <v>0</v>
      </c>
      <c r="F309" s="280" t="s">
        <v>384</v>
      </c>
      <c r="G309" s="285" t="s">
        <v>360</v>
      </c>
      <c r="H309" s="281" t="s">
        <v>2399</v>
      </c>
      <c r="I309" s="282" t="str">
        <f t="shared" si="20"/>
        <v>00603341d</v>
      </c>
      <c r="J309" s="283" t="str">
        <f t="shared" si="21"/>
        <v>00603341026 03</v>
      </c>
      <c r="K309" s="284"/>
      <c r="L309" s="283" t="str">
        <f t="shared" si="22"/>
        <v>00603341026 03B</v>
      </c>
      <c r="M309" s="284" t="str">
        <f t="shared" si="23"/>
        <v>SLOVENSKÝ STRELECKÝ ZVÄZdBZajíčková Adriana</v>
      </c>
      <c r="N309" s="270" t="str">
        <f t="shared" si="24"/>
        <v>00603341dB</v>
      </c>
    </row>
    <row r="310" spans="1:14" ht="9.75">
      <c r="A310" s="280" t="s">
        <v>2109</v>
      </c>
      <c r="B310" s="276" t="str">
        <f>VLOOKUP(A310,Adr!A:B,2,FALSE)</f>
        <v>SLOVENSKÝ STRELECKÝ ZVÄZ</v>
      </c>
      <c r="C310" s="292" t="s">
        <v>2740</v>
      </c>
      <c r="D310" s="293">
        <v>752</v>
      </c>
      <c r="E310" s="279">
        <v>0</v>
      </c>
      <c r="F310" s="286" t="s">
        <v>388</v>
      </c>
      <c r="G310" s="294" t="s">
        <v>360</v>
      </c>
      <c r="H310" s="294" t="s">
        <v>2399</v>
      </c>
      <c r="I310" s="282" t="str">
        <f t="shared" si="20"/>
        <v>00603341f</v>
      </c>
      <c r="J310" s="283" t="str">
        <f t="shared" si="21"/>
        <v>00603341026 03</v>
      </c>
      <c r="K310" s="284"/>
      <c r="L310" s="283" t="str">
        <f t="shared" si="22"/>
        <v>00603341026 03B</v>
      </c>
      <c r="M310" s="284" t="str">
        <f t="shared" si="23"/>
        <v>SLOVENSKÝ STRELECKÝ ZVÄZfBodmena trénerovi Juraj Sedlák</v>
      </c>
      <c r="N310" s="270" t="str">
        <f t="shared" si="24"/>
        <v>00603341fB</v>
      </c>
    </row>
    <row r="311" spans="1:14" ht="9.75">
      <c r="A311" s="244" t="s">
        <v>2117</v>
      </c>
      <c r="B311" s="276" t="str">
        <f>VLOOKUP(A311,Adr!A:B,2,FALSE)</f>
        <v>Slovenský šachový zväz</v>
      </c>
      <c r="C311" s="277" t="s">
        <v>2741</v>
      </c>
      <c r="D311" s="278">
        <v>406322</v>
      </c>
      <c r="E311" s="279">
        <v>0</v>
      </c>
      <c r="F311" s="280" t="s">
        <v>378</v>
      </c>
      <c r="G311" s="281" t="s">
        <v>358</v>
      </c>
      <c r="H311" s="281" t="s">
        <v>2399</v>
      </c>
      <c r="I311" s="282" t="str">
        <f t="shared" si="20"/>
        <v>17310571a</v>
      </c>
      <c r="J311" s="283" t="str">
        <f t="shared" si="21"/>
        <v>17310571026 02</v>
      </c>
      <c r="K311" s="284" t="s">
        <v>2742</v>
      </c>
      <c r="L311" s="283" t="str">
        <f t="shared" si="22"/>
        <v>17310571026 02B</v>
      </c>
      <c r="M311" s="284" t="str">
        <f t="shared" si="23"/>
        <v>Slovenský šachový zväzaBšach - bežné transfery</v>
      </c>
      <c r="N311" s="270" t="str">
        <f t="shared" si="24"/>
        <v>17310571aB</v>
      </c>
    </row>
    <row r="312" spans="1:14" ht="20.25">
      <c r="A312" s="244" t="s">
        <v>2117</v>
      </c>
      <c r="B312" s="276" t="str">
        <f>VLOOKUP(A312,Adr!A:B,2,FALSE)</f>
        <v>Slovenský šachový zväz</v>
      </c>
      <c r="C312" s="277" t="s">
        <v>2457</v>
      </c>
      <c r="D312" s="278">
        <v>6128</v>
      </c>
      <c r="E312" s="287">
        <v>0</v>
      </c>
      <c r="F312" s="280" t="s">
        <v>382</v>
      </c>
      <c r="G312" s="289" t="s">
        <v>360</v>
      </c>
      <c r="H312" s="281" t="s">
        <v>2399</v>
      </c>
      <c r="I312" s="282" t="str">
        <f t="shared" si="20"/>
        <v>17310571c</v>
      </c>
      <c r="J312" s="283" t="str">
        <f t="shared" si="21"/>
        <v>17310571026 03</v>
      </c>
      <c r="K312" s="284"/>
      <c r="L312" s="283" t="str">
        <f t="shared" si="22"/>
        <v>17310571026 03B</v>
      </c>
      <c r="M312" s="284" t="str">
        <f t="shared" si="23"/>
        <v>Slovenský šachový zväzcBzabezpečenie a rozvoj zdravotne postihnutých športovcov (SPV)</v>
      </c>
      <c r="N312" s="270" t="str">
        <f t="shared" si="24"/>
        <v>17310571cB</v>
      </c>
    </row>
    <row r="313" spans="1:14" ht="9.75">
      <c r="A313" s="244" t="s">
        <v>2126</v>
      </c>
      <c r="B313" s="276" t="str">
        <f>VLOOKUP(A313,Adr!A:B,2,FALSE)</f>
        <v>Slovenský šermiarsky zväz</v>
      </c>
      <c r="C313" s="277" t="s">
        <v>2743</v>
      </c>
      <c r="D313" s="290">
        <v>185493</v>
      </c>
      <c r="E313" s="279">
        <v>0</v>
      </c>
      <c r="F313" s="280" t="s">
        <v>378</v>
      </c>
      <c r="G313" s="285" t="s">
        <v>358</v>
      </c>
      <c r="H313" s="281" t="s">
        <v>2399</v>
      </c>
      <c r="I313" s="282" t="str">
        <f t="shared" si="20"/>
        <v>30806437a</v>
      </c>
      <c r="J313" s="283" t="str">
        <f t="shared" si="21"/>
        <v>30806437026 02</v>
      </c>
      <c r="K313" s="284" t="s">
        <v>2744</v>
      </c>
      <c r="L313" s="283" t="str">
        <f t="shared" si="22"/>
        <v>30806437026 02B</v>
      </c>
      <c r="M313" s="284" t="str">
        <f t="shared" si="23"/>
        <v>Slovenský šermiarsky zväzaBšerm - bežné transfery</v>
      </c>
      <c r="N313" s="270" t="str">
        <f t="shared" si="24"/>
        <v>30806437aB</v>
      </c>
    </row>
    <row r="314" spans="1:14" ht="9.75">
      <c r="A314" s="250" t="s">
        <v>2126</v>
      </c>
      <c r="B314" s="276" t="str">
        <f>VLOOKUP(A314,Adr!A:B,2,FALSE)</f>
        <v>Slovenský šermiarsky zväz</v>
      </c>
      <c r="C314" s="277" t="s">
        <v>2745</v>
      </c>
      <c r="D314" s="278">
        <v>12500</v>
      </c>
      <c r="E314" s="279">
        <v>0</v>
      </c>
      <c r="F314" s="280" t="s">
        <v>384</v>
      </c>
      <c r="G314" s="281" t="s">
        <v>360</v>
      </c>
      <c r="H314" s="281" t="s">
        <v>2399</v>
      </c>
      <c r="I314" s="282" t="str">
        <f t="shared" si="20"/>
        <v>30806437d</v>
      </c>
      <c r="J314" s="283" t="str">
        <f t="shared" si="21"/>
        <v>30806437026 03</v>
      </c>
      <c r="K314" s="284"/>
      <c r="L314" s="283" t="str">
        <f t="shared" si="22"/>
        <v>30806437026 03B</v>
      </c>
      <c r="M314" s="284" t="str">
        <f t="shared" si="23"/>
        <v>Slovenský šermiarsky zväzdBdružstvo - fleuret (juniori)</v>
      </c>
      <c r="N314" s="270" t="str">
        <f t="shared" si="24"/>
        <v>30806437dB</v>
      </c>
    </row>
    <row r="315" spans="1:14" ht="9.75">
      <c r="A315" s="244" t="s">
        <v>2133</v>
      </c>
      <c r="B315" s="276" t="str">
        <f>VLOOKUP(A315,Adr!A:B,2,FALSE)</f>
        <v>Slovenský tenisový zväz</v>
      </c>
      <c r="C315" s="277" t="s">
        <v>2746</v>
      </c>
      <c r="D315" s="278">
        <v>4705548</v>
      </c>
      <c r="E315" s="287">
        <v>0</v>
      </c>
      <c r="F315" s="280" t="s">
        <v>378</v>
      </c>
      <c r="G315" s="289" t="s">
        <v>358</v>
      </c>
      <c r="H315" s="281" t="s">
        <v>2399</v>
      </c>
      <c r="I315" s="282" t="str">
        <f t="shared" si="20"/>
        <v>30811384a</v>
      </c>
      <c r="J315" s="283" t="str">
        <f t="shared" si="21"/>
        <v>30811384026 02</v>
      </c>
      <c r="K315" s="284" t="s">
        <v>2747</v>
      </c>
      <c r="L315" s="283" t="str">
        <f t="shared" si="22"/>
        <v>30811384026 02B</v>
      </c>
      <c r="M315" s="284" t="str">
        <f t="shared" si="23"/>
        <v>Slovenský tenisový zväzaBtenis - bežné transfery</v>
      </c>
      <c r="N315" s="270" t="str">
        <f t="shared" si="24"/>
        <v>30811384aB</v>
      </c>
    </row>
    <row r="316" spans="1:14" ht="9.75">
      <c r="A316" s="244" t="s">
        <v>2133</v>
      </c>
      <c r="B316" s="276" t="str">
        <f>VLOOKUP(A316,Adr!A:B,2,FALSE)</f>
        <v>Slovenský tenisový zväz</v>
      </c>
      <c r="C316" s="277" t="s">
        <v>2748</v>
      </c>
      <c r="D316" s="278">
        <v>25000</v>
      </c>
      <c r="E316" s="287">
        <v>0</v>
      </c>
      <c r="F316" s="280" t="s">
        <v>378</v>
      </c>
      <c r="G316" s="281" t="s">
        <v>358</v>
      </c>
      <c r="H316" s="281" t="s">
        <v>2415</v>
      </c>
      <c r="I316" s="282" t="str">
        <f t="shared" si="20"/>
        <v>30811384a</v>
      </c>
      <c r="J316" s="283" t="str">
        <f t="shared" si="21"/>
        <v>30811384026 02</v>
      </c>
      <c r="K316" s="284" t="s">
        <v>2747</v>
      </c>
      <c r="L316" s="283" t="str">
        <f t="shared" si="22"/>
        <v>30811384026 02K</v>
      </c>
      <c r="M316" s="284" t="str">
        <f t="shared" si="23"/>
        <v>Slovenský tenisový zväzaKtenis - kapitálové transfery</v>
      </c>
      <c r="N316" s="270" t="str">
        <f t="shared" si="24"/>
        <v>30811384aK</v>
      </c>
    </row>
    <row r="317" spans="1:14" ht="9.75">
      <c r="A317" s="244" t="s">
        <v>2133</v>
      </c>
      <c r="B317" s="276" t="str">
        <f>VLOOKUP(A317,Adr!A:B,2,FALSE)</f>
        <v>Slovenský tenisový zväz</v>
      </c>
      <c r="C317" s="277" t="s">
        <v>2749</v>
      </c>
      <c r="D317" s="278">
        <v>7500</v>
      </c>
      <c r="E317" s="279">
        <v>0</v>
      </c>
      <c r="F317" s="280" t="s">
        <v>384</v>
      </c>
      <c r="G317" s="285" t="s">
        <v>360</v>
      </c>
      <c r="H317" s="281" t="s">
        <v>2399</v>
      </c>
      <c r="I317" s="282" t="str">
        <f t="shared" si="20"/>
        <v>30811384d</v>
      </c>
      <c r="J317" s="283" t="str">
        <f t="shared" si="21"/>
        <v>30811384026 03</v>
      </c>
      <c r="K317" s="284"/>
      <c r="L317" s="283" t="str">
        <f t="shared" si="22"/>
        <v>30811384026 03B</v>
      </c>
      <c r="M317" s="284" t="str">
        <f t="shared" si="23"/>
        <v>Slovenský tenisový zväzdBBehúlová Bianca</v>
      </c>
      <c r="N317" s="270" t="str">
        <f t="shared" si="24"/>
        <v>30811384dB</v>
      </c>
    </row>
    <row r="318" spans="1:14" ht="9.75">
      <c r="A318" s="244" t="s">
        <v>2133</v>
      </c>
      <c r="B318" s="276" t="str">
        <f>VLOOKUP(A318,Adr!A:B,2,FALSE)</f>
        <v>Slovenský tenisový zväz</v>
      </c>
      <c r="C318" s="277" t="s">
        <v>2750</v>
      </c>
      <c r="D318" s="278">
        <v>11200</v>
      </c>
      <c r="E318" s="279">
        <v>0</v>
      </c>
      <c r="F318" s="280" t="s">
        <v>384</v>
      </c>
      <c r="G318" s="285" t="s">
        <v>360</v>
      </c>
      <c r="H318" s="281" t="s">
        <v>2399</v>
      </c>
      <c r="I318" s="282" t="str">
        <f t="shared" si="20"/>
        <v>30811384d</v>
      </c>
      <c r="J318" s="283" t="str">
        <f t="shared" si="21"/>
        <v>30811384026 03</v>
      </c>
      <c r="K318" s="284"/>
      <c r="L318" s="283" t="str">
        <f t="shared" si="22"/>
        <v>30811384026 03B</v>
      </c>
      <c r="M318" s="284" t="str">
        <f t="shared" si="23"/>
        <v>Slovenský tenisový zväzdBBenjamín Privara Peter</v>
      </c>
      <c r="N318" s="270" t="str">
        <f t="shared" si="24"/>
        <v>30811384dB</v>
      </c>
    </row>
    <row r="319" spans="1:14" ht="9.75">
      <c r="A319" s="280" t="s">
        <v>2133</v>
      </c>
      <c r="B319" s="276" t="str">
        <f>VLOOKUP(A319,Adr!A:B,2,FALSE)</f>
        <v>Slovenský tenisový zväz</v>
      </c>
      <c r="C319" s="277" t="s">
        <v>2751</v>
      </c>
      <c r="D319" s="290">
        <v>26200</v>
      </c>
      <c r="E319" s="287">
        <v>0</v>
      </c>
      <c r="F319" s="280" t="s">
        <v>384</v>
      </c>
      <c r="G319" s="289" t="s">
        <v>360</v>
      </c>
      <c r="H319" s="281" t="s">
        <v>2399</v>
      </c>
      <c r="I319" s="282" t="str">
        <f t="shared" si="20"/>
        <v>30811384d</v>
      </c>
      <c r="J319" s="283" t="str">
        <f t="shared" si="21"/>
        <v>30811384026 03</v>
      </c>
      <c r="K319" s="284"/>
      <c r="L319" s="283" t="str">
        <f t="shared" si="22"/>
        <v>30811384026 03B</v>
      </c>
      <c r="M319" s="284" t="str">
        <f t="shared" si="23"/>
        <v>Slovenský tenisový zväzdBDaubnerová Nikola</v>
      </c>
      <c r="N319" s="270" t="str">
        <f t="shared" si="24"/>
        <v>30811384dB</v>
      </c>
    </row>
    <row r="320" spans="1:14" ht="9.75">
      <c r="A320" s="244" t="s">
        <v>2133</v>
      </c>
      <c r="B320" s="276" t="str">
        <f>VLOOKUP(A320,Adr!A:B,2,FALSE)</f>
        <v>Slovenský tenisový zväz</v>
      </c>
      <c r="C320" s="288" t="s">
        <v>2752</v>
      </c>
      <c r="D320" s="289">
        <v>6400</v>
      </c>
      <c r="E320" s="287">
        <v>0</v>
      </c>
      <c r="F320" s="280" t="s">
        <v>384</v>
      </c>
      <c r="G320" s="289" t="s">
        <v>360</v>
      </c>
      <c r="H320" s="281" t="s">
        <v>2399</v>
      </c>
      <c r="I320" s="282" t="str">
        <f t="shared" si="20"/>
        <v>30811384d</v>
      </c>
      <c r="J320" s="283" t="str">
        <f t="shared" si="21"/>
        <v>30811384026 03</v>
      </c>
      <c r="K320" s="284"/>
      <c r="L320" s="283" t="str">
        <f t="shared" si="22"/>
        <v>30811384026 03B</v>
      </c>
      <c r="M320" s="284" t="str">
        <f t="shared" si="23"/>
        <v>Slovenský tenisový zväzdBJamrichová Renáta</v>
      </c>
      <c r="N320" s="270" t="str">
        <f t="shared" si="24"/>
        <v>30811384dB</v>
      </c>
    </row>
    <row r="321" spans="1:14" ht="9.75">
      <c r="A321" s="280" t="s">
        <v>2133</v>
      </c>
      <c r="B321" s="276" t="str">
        <f>VLOOKUP(A321,Adr!A:B,2,FALSE)</f>
        <v>Slovenský tenisový zväz</v>
      </c>
      <c r="C321" s="277" t="s">
        <v>2753</v>
      </c>
      <c r="D321" s="290">
        <v>11200</v>
      </c>
      <c r="E321" s="287">
        <v>0</v>
      </c>
      <c r="F321" s="280" t="s">
        <v>384</v>
      </c>
      <c r="G321" s="289" t="s">
        <v>360</v>
      </c>
      <c r="H321" s="281" t="s">
        <v>2399</v>
      </c>
      <c r="I321" s="282" t="str">
        <f t="shared" si="20"/>
        <v>30811384d</v>
      </c>
      <c r="J321" s="283" t="str">
        <f t="shared" si="21"/>
        <v>30811384026 03</v>
      </c>
      <c r="K321" s="284"/>
      <c r="L321" s="283" t="str">
        <f t="shared" si="22"/>
        <v>30811384026 03B</v>
      </c>
      <c r="M321" s="284" t="str">
        <f t="shared" si="23"/>
        <v>Slovenský tenisový zväzdBNaď Peter</v>
      </c>
      <c r="N321" s="270" t="str">
        <f t="shared" si="24"/>
        <v>30811384dB</v>
      </c>
    </row>
    <row r="322" spans="1:14" ht="9.75">
      <c r="A322" s="280" t="s">
        <v>2133</v>
      </c>
      <c r="B322" s="276" t="str">
        <f>VLOOKUP(A322,Adr!A:B,2,FALSE)</f>
        <v>Slovenský tenisový zväz</v>
      </c>
      <c r="C322" s="277" t="s">
        <v>2754</v>
      </c>
      <c r="D322" s="290">
        <v>15000</v>
      </c>
      <c r="E322" s="287">
        <v>0</v>
      </c>
      <c r="F322" s="280" t="s">
        <v>384</v>
      </c>
      <c r="G322" s="289" t="s">
        <v>360</v>
      </c>
      <c r="H322" s="281" t="s">
        <v>2399</v>
      </c>
      <c r="I322" s="282" t="str">
        <f aca="true" t="shared" si="25" ref="I322:I385">A322&amp;F322</f>
        <v>30811384d</v>
      </c>
      <c r="J322" s="283" t="str">
        <f aca="true" t="shared" si="26" ref="J322:J385">A322&amp;G322</f>
        <v>30811384026 03</v>
      </c>
      <c r="K322" s="284"/>
      <c r="L322" s="283" t="str">
        <f aca="true" t="shared" si="27" ref="L322:L385">A322&amp;G322&amp;H322</f>
        <v>30811384026 03B</v>
      </c>
      <c r="M322" s="284" t="str">
        <f aca="true" t="shared" si="28" ref="M322:M385">B322&amp;F322&amp;H322&amp;C322</f>
        <v>Slovenský tenisový zväzdBPolášek Filip</v>
      </c>
      <c r="N322" s="270" t="str">
        <f aca="true" t="shared" si="29" ref="N322:N385">+I322&amp;H322</f>
        <v>30811384dB</v>
      </c>
    </row>
    <row r="323" spans="1:14" ht="9.75">
      <c r="A323" s="280" t="s">
        <v>2133</v>
      </c>
      <c r="B323" s="276" t="str">
        <f>VLOOKUP(A323,Adr!A:B,2,FALSE)</f>
        <v>Slovenský tenisový zväz</v>
      </c>
      <c r="C323" s="277" t="s">
        <v>2755</v>
      </c>
      <c r="D323" s="290">
        <v>26200</v>
      </c>
      <c r="E323" s="287">
        <v>0</v>
      </c>
      <c r="F323" s="280" t="s">
        <v>384</v>
      </c>
      <c r="G323" s="289" t="s">
        <v>360</v>
      </c>
      <c r="H323" s="281" t="s">
        <v>2399</v>
      </c>
      <c r="I323" s="282" t="str">
        <f t="shared" si="25"/>
        <v>30811384d</v>
      </c>
      <c r="J323" s="283" t="str">
        <f t="shared" si="26"/>
        <v>30811384026 03</v>
      </c>
      <c r="K323" s="284"/>
      <c r="L323" s="283" t="str">
        <f t="shared" si="27"/>
        <v>30811384026 03B</v>
      </c>
      <c r="M323" s="284" t="str">
        <f t="shared" si="28"/>
        <v>Slovenský tenisový zväzdBVargová Nina</v>
      </c>
      <c r="N323" s="270" t="str">
        <f t="shared" si="29"/>
        <v>30811384dB</v>
      </c>
    </row>
    <row r="324" spans="1:14" ht="9.75">
      <c r="A324" s="244" t="s">
        <v>2133</v>
      </c>
      <c r="B324" s="276" t="str">
        <f>VLOOKUP(A324,Adr!A:B,2,FALSE)</f>
        <v>Slovenský tenisový zväz</v>
      </c>
      <c r="C324" s="288" t="s">
        <v>2756</v>
      </c>
      <c r="D324" s="289">
        <v>7500</v>
      </c>
      <c r="E324" s="287">
        <v>0</v>
      </c>
      <c r="F324" s="280" t="s">
        <v>384</v>
      </c>
      <c r="G324" s="289" t="s">
        <v>360</v>
      </c>
      <c r="H324" s="281" t="s">
        <v>2399</v>
      </c>
      <c r="I324" s="282" t="str">
        <f t="shared" si="25"/>
        <v>30811384d</v>
      </c>
      <c r="J324" s="283" t="str">
        <f t="shared" si="26"/>
        <v>30811384026 03</v>
      </c>
      <c r="K324" s="284"/>
      <c r="L324" s="283" t="str">
        <f t="shared" si="27"/>
        <v>30811384026 03B</v>
      </c>
      <c r="M324" s="284" t="str">
        <f t="shared" si="28"/>
        <v>Slovenský tenisový zväzdBZelníčková Radka</v>
      </c>
      <c r="N324" s="270" t="str">
        <f t="shared" si="29"/>
        <v>30811384dB</v>
      </c>
    </row>
    <row r="325" spans="1:14" ht="9.75">
      <c r="A325" s="280" t="s">
        <v>2133</v>
      </c>
      <c r="B325" s="276" t="str">
        <f>VLOOKUP(A325,Adr!A:B,2,FALSE)</f>
        <v>Slovenský tenisový zväz</v>
      </c>
      <c r="C325" s="277" t="s">
        <v>2757</v>
      </c>
      <c r="D325" s="278">
        <v>2376</v>
      </c>
      <c r="E325" s="279">
        <v>0</v>
      </c>
      <c r="F325" s="286" t="s">
        <v>388</v>
      </c>
      <c r="G325" s="294" t="s">
        <v>360</v>
      </c>
      <c r="H325" s="294" t="s">
        <v>2399</v>
      </c>
      <c r="I325" s="282" t="str">
        <f t="shared" si="25"/>
        <v>30811384f</v>
      </c>
      <c r="J325" s="283" t="str">
        <f t="shared" si="26"/>
        <v>30811384026 03</v>
      </c>
      <c r="K325" s="284"/>
      <c r="L325" s="283" t="str">
        <f t="shared" si="27"/>
        <v>30811384026 03B</v>
      </c>
      <c r="M325" s="284" t="str">
        <f t="shared" si="28"/>
        <v>Slovenský tenisový zväzfBodmena trénerovi Ján Matúš</v>
      </c>
      <c r="N325" s="270" t="str">
        <f t="shared" si="29"/>
        <v>30811384fB</v>
      </c>
    </row>
    <row r="326" spans="1:14" ht="9.75">
      <c r="A326" s="280" t="s">
        <v>2133</v>
      </c>
      <c r="B326" s="276" t="str">
        <f>VLOOKUP(A326,Adr!A:B,2,FALSE)</f>
        <v>Slovenský tenisový zväz</v>
      </c>
      <c r="C326" s="277" t="s">
        <v>2758</v>
      </c>
      <c r="D326" s="278">
        <v>1188</v>
      </c>
      <c r="E326" s="279">
        <v>0</v>
      </c>
      <c r="F326" s="286" t="s">
        <v>388</v>
      </c>
      <c r="G326" s="294" t="s">
        <v>360</v>
      </c>
      <c r="H326" s="294" t="s">
        <v>2399</v>
      </c>
      <c r="I326" s="282" t="str">
        <f t="shared" si="25"/>
        <v>30811384f</v>
      </c>
      <c r="J326" s="283" t="str">
        <f t="shared" si="26"/>
        <v>30811384026 03</v>
      </c>
      <c r="K326" s="284"/>
      <c r="L326" s="283" t="str">
        <f t="shared" si="27"/>
        <v>30811384026 03B</v>
      </c>
      <c r="M326" s="284" t="str">
        <f t="shared" si="28"/>
        <v>Slovenský tenisový zväzfBodmena trénerovi Jozef Blaško</v>
      </c>
      <c r="N326" s="270" t="str">
        <f t="shared" si="29"/>
        <v>30811384fB</v>
      </c>
    </row>
    <row r="327" spans="1:14" ht="9.75">
      <c r="A327" s="280" t="s">
        <v>2133</v>
      </c>
      <c r="B327" s="276" t="str">
        <f>VLOOKUP(A327,Adr!A:B,2,FALSE)</f>
        <v>Slovenský tenisový zväz</v>
      </c>
      <c r="C327" s="292" t="s">
        <v>2759</v>
      </c>
      <c r="D327" s="293">
        <v>1188</v>
      </c>
      <c r="E327" s="279">
        <v>0</v>
      </c>
      <c r="F327" s="286" t="s">
        <v>388</v>
      </c>
      <c r="G327" s="294" t="s">
        <v>360</v>
      </c>
      <c r="H327" s="294" t="s">
        <v>2399</v>
      </c>
      <c r="I327" s="282" t="str">
        <f t="shared" si="25"/>
        <v>30811384f</v>
      </c>
      <c r="J327" s="283" t="str">
        <f t="shared" si="26"/>
        <v>30811384026 03</v>
      </c>
      <c r="K327" s="284"/>
      <c r="L327" s="283" t="str">
        <f t="shared" si="27"/>
        <v>30811384026 03B</v>
      </c>
      <c r="M327" s="284" t="str">
        <f t="shared" si="28"/>
        <v>Slovenský tenisový zväzfBodmena trénerovi Juraj Dulík</v>
      </c>
      <c r="N327" s="270" t="str">
        <f t="shared" si="29"/>
        <v>30811384fB</v>
      </c>
    </row>
    <row r="328" spans="1:14" ht="9.75">
      <c r="A328" s="280" t="s">
        <v>2133</v>
      </c>
      <c r="B328" s="276" t="str">
        <f>VLOOKUP(A328,Adr!A:B,2,FALSE)</f>
        <v>Slovenský tenisový zväz</v>
      </c>
      <c r="C328" s="277" t="s">
        <v>2760</v>
      </c>
      <c r="D328" s="290">
        <v>891</v>
      </c>
      <c r="E328" s="279">
        <v>0</v>
      </c>
      <c r="F328" s="280" t="s">
        <v>388</v>
      </c>
      <c r="G328" s="281" t="s">
        <v>360</v>
      </c>
      <c r="H328" s="281" t="s">
        <v>2399</v>
      </c>
      <c r="I328" s="282" t="str">
        <f t="shared" si="25"/>
        <v>30811384f</v>
      </c>
      <c r="J328" s="283" t="str">
        <f t="shared" si="26"/>
        <v>30811384026 03</v>
      </c>
      <c r="K328" s="284"/>
      <c r="L328" s="283" t="str">
        <f t="shared" si="27"/>
        <v>30811384026 03B</v>
      </c>
      <c r="M328" s="284" t="str">
        <f t="shared" si="28"/>
        <v>Slovenský tenisový zväzfBodmena trénerovi Marek Hrehorčík</v>
      </c>
      <c r="N328" s="270" t="str">
        <f t="shared" si="29"/>
        <v>30811384fB</v>
      </c>
    </row>
    <row r="329" spans="1:14" ht="9.75">
      <c r="A329" s="280" t="s">
        <v>2133</v>
      </c>
      <c r="B329" s="276" t="str">
        <f>VLOOKUP(A329,Adr!A:B,2,FALSE)</f>
        <v>Slovenský tenisový zväz</v>
      </c>
      <c r="C329" s="277" t="s">
        <v>2761</v>
      </c>
      <c r="D329" s="278">
        <v>3565</v>
      </c>
      <c r="E329" s="279">
        <v>0</v>
      </c>
      <c r="F329" s="286" t="s">
        <v>388</v>
      </c>
      <c r="G329" s="294" t="s">
        <v>360</v>
      </c>
      <c r="H329" s="294" t="s">
        <v>2399</v>
      </c>
      <c r="I329" s="282" t="str">
        <f t="shared" si="25"/>
        <v>30811384f</v>
      </c>
      <c r="J329" s="283" t="str">
        <f t="shared" si="26"/>
        <v>30811384026 03</v>
      </c>
      <c r="K329" s="284"/>
      <c r="L329" s="283" t="str">
        <f t="shared" si="27"/>
        <v>30811384026 03B</v>
      </c>
      <c r="M329" s="284" t="str">
        <f t="shared" si="28"/>
        <v>Slovenský tenisový zväzfBodmena trénerovi Martin Záthurecký</v>
      </c>
      <c r="N329" s="270" t="str">
        <f t="shared" si="29"/>
        <v>30811384fB</v>
      </c>
    </row>
    <row r="330" spans="1:14" ht="9.75">
      <c r="A330" s="280" t="s">
        <v>2133</v>
      </c>
      <c r="B330" s="276" t="str">
        <f>VLOOKUP(A330,Adr!A:B,2,FALSE)</f>
        <v>Slovenský tenisový zväz</v>
      </c>
      <c r="C330" s="277" t="s">
        <v>2762</v>
      </c>
      <c r="D330" s="278">
        <v>1188</v>
      </c>
      <c r="E330" s="279">
        <v>0</v>
      </c>
      <c r="F330" s="286" t="s">
        <v>388</v>
      </c>
      <c r="G330" s="294" t="s">
        <v>360</v>
      </c>
      <c r="H330" s="294" t="s">
        <v>2399</v>
      </c>
      <c r="I330" s="282" t="str">
        <f t="shared" si="25"/>
        <v>30811384f</v>
      </c>
      <c r="J330" s="283" t="str">
        <f t="shared" si="26"/>
        <v>30811384026 03</v>
      </c>
      <c r="K330" s="284"/>
      <c r="L330" s="283" t="str">
        <f t="shared" si="27"/>
        <v>30811384026 03B</v>
      </c>
      <c r="M330" s="284" t="str">
        <f t="shared" si="28"/>
        <v>Slovenský tenisový zväzfBodmena trénerovi Michal Lukačovič</v>
      </c>
      <c r="N330" s="270" t="str">
        <f t="shared" si="29"/>
        <v>30811384fB</v>
      </c>
    </row>
    <row r="331" spans="1:14" ht="9.75">
      <c r="A331" s="280" t="s">
        <v>2133</v>
      </c>
      <c r="B331" s="276" t="str">
        <f>VLOOKUP(A331,Adr!A:B,2,FALSE)</f>
        <v>Slovenský tenisový zväz</v>
      </c>
      <c r="C331" s="277" t="s">
        <v>2763</v>
      </c>
      <c r="D331" s="278">
        <v>1188</v>
      </c>
      <c r="E331" s="279">
        <v>0</v>
      </c>
      <c r="F331" s="286" t="s">
        <v>388</v>
      </c>
      <c r="G331" s="294" t="s">
        <v>360</v>
      </c>
      <c r="H331" s="294" t="s">
        <v>2399</v>
      </c>
      <c r="I331" s="282" t="str">
        <f t="shared" si="25"/>
        <v>30811384f</v>
      </c>
      <c r="J331" s="283" t="str">
        <f t="shared" si="26"/>
        <v>30811384026 03</v>
      </c>
      <c r="K331" s="284"/>
      <c r="L331" s="283" t="str">
        <f t="shared" si="27"/>
        <v>30811384026 03B</v>
      </c>
      <c r="M331" s="284" t="str">
        <f t="shared" si="28"/>
        <v>Slovenský tenisový zväzfBodmena trénerovi Petr Lajkep</v>
      </c>
      <c r="N331" s="270" t="str">
        <f t="shared" si="29"/>
        <v>30811384fB</v>
      </c>
    </row>
    <row r="332" spans="1:14" ht="9.75">
      <c r="A332" s="286" t="s">
        <v>2133</v>
      </c>
      <c r="B332" s="276" t="str">
        <f>VLOOKUP(A332,Adr!A:B,2,FALSE)</f>
        <v>Slovenský tenisový zväz</v>
      </c>
      <c r="C332" s="277" t="s">
        <v>2764</v>
      </c>
      <c r="D332" s="278">
        <v>891</v>
      </c>
      <c r="E332" s="287">
        <v>0</v>
      </c>
      <c r="F332" s="286" t="s">
        <v>388</v>
      </c>
      <c r="G332" s="294" t="s">
        <v>360</v>
      </c>
      <c r="H332" s="294" t="s">
        <v>2399</v>
      </c>
      <c r="I332" s="282" t="str">
        <f t="shared" si="25"/>
        <v>30811384f</v>
      </c>
      <c r="J332" s="283" t="str">
        <f t="shared" si="26"/>
        <v>30811384026 03</v>
      </c>
      <c r="K332" s="284"/>
      <c r="L332" s="283" t="str">
        <f t="shared" si="27"/>
        <v>30811384026 03B</v>
      </c>
      <c r="M332" s="284" t="str">
        <f t="shared" si="28"/>
        <v>Slovenský tenisový zväzfBodmena trénerovi Richard Medyla</v>
      </c>
      <c r="N332" s="270" t="str">
        <f t="shared" si="29"/>
        <v>30811384fB</v>
      </c>
    </row>
    <row r="333" spans="1:14" ht="9.75">
      <c r="A333" s="280" t="s">
        <v>2133</v>
      </c>
      <c r="B333" s="276" t="str">
        <f>VLOOKUP(A333,Adr!A:B,2,FALSE)</f>
        <v>Slovenský tenisový zväz</v>
      </c>
      <c r="C333" s="292" t="s">
        <v>2765</v>
      </c>
      <c r="D333" s="293">
        <v>2673</v>
      </c>
      <c r="E333" s="279">
        <v>0</v>
      </c>
      <c r="F333" s="286" t="s">
        <v>388</v>
      </c>
      <c r="G333" s="294" t="s">
        <v>360</v>
      </c>
      <c r="H333" s="294" t="s">
        <v>2399</v>
      </c>
      <c r="I333" s="282" t="str">
        <f t="shared" si="25"/>
        <v>30811384f</v>
      </c>
      <c r="J333" s="283" t="str">
        <f t="shared" si="26"/>
        <v>30811384026 03</v>
      </c>
      <c r="K333" s="284"/>
      <c r="L333" s="283" t="str">
        <f t="shared" si="27"/>
        <v>30811384026 03B</v>
      </c>
      <c r="M333" s="284" t="str">
        <f t="shared" si="28"/>
        <v>Slovenský tenisový zväzfBodmena trénerovi Róbert Gašparetz</v>
      </c>
      <c r="N333" s="270" t="str">
        <f t="shared" si="29"/>
        <v>30811384fB</v>
      </c>
    </row>
    <row r="334" spans="1:14" ht="9.75">
      <c r="A334" s="244" t="s">
        <v>2140</v>
      </c>
      <c r="B334" s="276" t="str">
        <f>VLOOKUP(A334,Adr!A:B,2,FALSE)</f>
        <v>Slovenský veslársky zväz</v>
      </c>
      <c r="C334" s="277" t="s">
        <v>2766</v>
      </c>
      <c r="D334" s="278">
        <v>150058</v>
      </c>
      <c r="E334" s="287">
        <v>0</v>
      </c>
      <c r="F334" s="280" t="s">
        <v>378</v>
      </c>
      <c r="G334" s="289" t="s">
        <v>358</v>
      </c>
      <c r="H334" s="281" t="s">
        <v>2399</v>
      </c>
      <c r="I334" s="282" t="str">
        <f t="shared" si="25"/>
        <v>00688304a</v>
      </c>
      <c r="J334" s="283" t="str">
        <f t="shared" si="26"/>
        <v>00688304026 02</v>
      </c>
      <c r="K334" s="284" t="s">
        <v>2767</v>
      </c>
      <c r="L334" s="283" t="str">
        <f t="shared" si="27"/>
        <v>00688304026 02B</v>
      </c>
      <c r="M334" s="284" t="str">
        <f t="shared" si="28"/>
        <v>Slovenský veslársky zväzaBveslovanie - bežné transfery</v>
      </c>
      <c r="N334" s="270" t="str">
        <f t="shared" si="29"/>
        <v>00688304aB</v>
      </c>
    </row>
    <row r="335" spans="1:14" ht="9.75">
      <c r="A335" s="244" t="s">
        <v>2140</v>
      </c>
      <c r="B335" s="276" t="str">
        <f>VLOOKUP(A335,Adr!A:B,2,FALSE)</f>
        <v>Slovenský veslársky zväz</v>
      </c>
      <c r="C335" s="277" t="s">
        <v>2768</v>
      </c>
      <c r="D335" s="278">
        <v>15600</v>
      </c>
      <c r="E335" s="279">
        <v>0</v>
      </c>
      <c r="F335" s="280" t="s">
        <v>378</v>
      </c>
      <c r="G335" s="289" t="s">
        <v>358</v>
      </c>
      <c r="H335" s="281" t="s">
        <v>2415</v>
      </c>
      <c r="I335" s="282" t="str">
        <f t="shared" si="25"/>
        <v>00688304a</v>
      </c>
      <c r="J335" s="283" t="str">
        <f t="shared" si="26"/>
        <v>00688304026 02</v>
      </c>
      <c r="K335" s="284" t="s">
        <v>2767</v>
      </c>
      <c r="L335" s="283" t="str">
        <f t="shared" si="27"/>
        <v>00688304026 02K</v>
      </c>
      <c r="M335" s="284" t="str">
        <f t="shared" si="28"/>
        <v>Slovenský veslársky zväzaKveslovanie - kapitálové transfery</v>
      </c>
      <c r="N335" s="270" t="str">
        <f t="shared" si="29"/>
        <v>00688304aK</v>
      </c>
    </row>
    <row r="336" spans="1:14" ht="20.25">
      <c r="A336" s="244" t="s">
        <v>2140</v>
      </c>
      <c r="B336" s="276" t="str">
        <f>VLOOKUP(A336,Adr!A:B,2,FALSE)</f>
        <v>Slovenský veslársky zväz</v>
      </c>
      <c r="C336" s="277" t="s">
        <v>2457</v>
      </c>
      <c r="D336" s="278">
        <v>7354</v>
      </c>
      <c r="E336" s="287">
        <v>0</v>
      </c>
      <c r="F336" s="280" t="s">
        <v>382</v>
      </c>
      <c r="G336" s="289" t="s">
        <v>360</v>
      </c>
      <c r="H336" s="281" t="s">
        <v>2399</v>
      </c>
      <c r="I336" s="282" t="str">
        <f t="shared" si="25"/>
        <v>00688304c</v>
      </c>
      <c r="J336" s="283" t="str">
        <f t="shared" si="26"/>
        <v>00688304026 03</v>
      </c>
      <c r="K336" s="284"/>
      <c r="L336" s="283" t="str">
        <f t="shared" si="27"/>
        <v>00688304026 03B</v>
      </c>
      <c r="M336" s="284" t="str">
        <f t="shared" si="28"/>
        <v>Slovenský veslársky zväzcBzabezpečenie a rozvoj zdravotne postihnutých športovcov (SPV)</v>
      </c>
      <c r="N336" s="270" t="str">
        <f t="shared" si="29"/>
        <v>00688304cB</v>
      </c>
    </row>
    <row r="337" spans="1:14" ht="9.75">
      <c r="A337" s="280" t="s">
        <v>2140</v>
      </c>
      <c r="B337" s="276" t="str">
        <f>VLOOKUP(A337,Adr!A:B,2,FALSE)</f>
        <v>Slovenský veslársky zväz</v>
      </c>
      <c r="C337" s="277" t="s">
        <v>2769</v>
      </c>
      <c r="D337" s="290">
        <v>27600</v>
      </c>
      <c r="E337" s="287">
        <v>0</v>
      </c>
      <c r="F337" s="280" t="s">
        <v>384</v>
      </c>
      <c r="G337" s="289" t="s">
        <v>360</v>
      </c>
      <c r="H337" s="281" t="s">
        <v>2399</v>
      </c>
      <c r="I337" s="282" t="str">
        <f t="shared" si="25"/>
        <v>00688304d</v>
      </c>
      <c r="J337" s="283" t="str">
        <f t="shared" si="26"/>
        <v>00688304026 03</v>
      </c>
      <c r="K337" s="284"/>
      <c r="L337" s="283" t="str">
        <f t="shared" si="27"/>
        <v>00688304026 03B</v>
      </c>
      <c r="M337" s="284" t="str">
        <f t="shared" si="28"/>
        <v>Slovenský veslársky zväzdBStrečanský Peter</v>
      </c>
      <c r="N337" s="270" t="str">
        <f t="shared" si="29"/>
        <v>00688304dB</v>
      </c>
    </row>
    <row r="338" spans="1:14" ht="9.75">
      <c r="A338" s="280" t="s">
        <v>2140</v>
      </c>
      <c r="B338" s="276" t="str">
        <f>VLOOKUP(A338,Adr!A:B,2,FALSE)</f>
        <v>Slovenský veslársky zväz</v>
      </c>
      <c r="C338" s="277" t="s">
        <v>2770</v>
      </c>
      <c r="D338" s="290">
        <v>453</v>
      </c>
      <c r="E338" s="279">
        <v>0</v>
      </c>
      <c r="F338" s="280" t="s">
        <v>388</v>
      </c>
      <c r="G338" s="281" t="s">
        <v>360</v>
      </c>
      <c r="H338" s="281" t="s">
        <v>2399</v>
      </c>
      <c r="I338" s="282" t="str">
        <f t="shared" si="25"/>
        <v>00688304f</v>
      </c>
      <c r="J338" s="283" t="str">
        <f t="shared" si="26"/>
        <v>00688304026 03</v>
      </c>
      <c r="K338" s="284"/>
      <c r="L338" s="283" t="str">
        <f t="shared" si="27"/>
        <v>00688304026 03B</v>
      </c>
      <c r="M338" s="284" t="str">
        <f t="shared" si="28"/>
        <v>Slovenský veslársky zväzfBodmena trénerovi Peter Strečanský</v>
      </c>
      <c r="N338" s="270" t="str">
        <f t="shared" si="29"/>
        <v>00688304fB</v>
      </c>
    </row>
    <row r="339" spans="1:14" ht="9.75">
      <c r="A339" s="286" t="s">
        <v>2148</v>
      </c>
      <c r="B339" s="276" t="str">
        <f>VLOOKUP(A339,Adr!A:B,2,FALSE)</f>
        <v>SLOVENSKÝ ZÁPASNÍCKY ZVÄZ</v>
      </c>
      <c r="C339" s="277" t="s">
        <v>2771</v>
      </c>
      <c r="D339" s="278">
        <v>437876</v>
      </c>
      <c r="E339" s="287">
        <v>0</v>
      </c>
      <c r="F339" s="280" t="s">
        <v>378</v>
      </c>
      <c r="G339" s="289" t="s">
        <v>358</v>
      </c>
      <c r="H339" s="281" t="s">
        <v>2399</v>
      </c>
      <c r="I339" s="282" t="str">
        <f t="shared" si="25"/>
        <v>31791981a</v>
      </c>
      <c r="J339" s="283" t="str">
        <f t="shared" si="26"/>
        <v>31791981026 02</v>
      </c>
      <c r="K339" s="284" t="s">
        <v>2772</v>
      </c>
      <c r="L339" s="283" t="str">
        <f t="shared" si="27"/>
        <v>31791981026 02B</v>
      </c>
      <c r="M339" s="284" t="str">
        <f t="shared" si="28"/>
        <v>SLOVENSKÝ ZÁPASNÍCKY ZVÄZaBzápasenie - bežné transfery</v>
      </c>
      <c r="N339" s="270" t="str">
        <f t="shared" si="29"/>
        <v>31791981aB</v>
      </c>
    </row>
    <row r="340" spans="1:14" ht="9.75">
      <c r="A340" s="280" t="s">
        <v>2148</v>
      </c>
      <c r="B340" s="276" t="str">
        <f>VLOOKUP(A340,Adr!A:B,2,FALSE)</f>
        <v>SLOVENSKÝ ZÁPASNÍCKY ZVÄZ</v>
      </c>
      <c r="C340" s="277" t="s">
        <v>2773</v>
      </c>
      <c r="D340" s="290">
        <v>6200</v>
      </c>
      <c r="E340" s="287">
        <v>0</v>
      </c>
      <c r="F340" s="280" t="s">
        <v>384</v>
      </c>
      <c r="G340" s="281" t="s">
        <v>360</v>
      </c>
      <c r="H340" s="281" t="s">
        <v>2399</v>
      </c>
      <c r="I340" s="282" t="str">
        <f t="shared" si="25"/>
        <v>31791981d</v>
      </c>
      <c r="J340" s="283" t="str">
        <f t="shared" si="26"/>
        <v>31791981026 03</v>
      </c>
      <c r="K340" s="284"/>
      <c r="L340" s="283" t="str">
        <f t="shared" si="27"/>
        <v>31791981026 03B</v>
      </c>
      <c r="M340" s="284" t="str">
        <f t="shared" si="28"/>
        <v>SLOVENSKÝ ZÁPASNÍCKY ZVÄZdBFöldešiová Viktória</v>
      </c>
      <c r="N340" s="270" t="str">
        <f t="shared" si="29"/>
        <v>31791981dB</v>
      </c>
    </row>
    <row r="341" spans="1:14" ht="9.75">
      <c r="A341" s="280" t="s">
        <v>2148</v>
      </c>
      <c r="B341" s="276" t="str">
        <f>VLOOKUP(A341,Adr!A:B,2,FALSE)</f>
        <v>SLOVENSKÝ ZÁPASNÍCKY ZVÄZ</v>
      </c>
      <c r="C341" s="277" t="s">
        <v>2774</v>
      </c>
      <c r="D341" s="290">
        <v>30000</v>
      </c>
      <c r="E341" s="287">
        <v>0</v>
      </c>
      <c r="F341" s="280" t="s">
        <v>384</v>
      </c>
      <c r="G341" s="289" t="s">
        <v>360</v>
      </c>
      <c r="H341" s="281" t="s">
        <v>2399</v>
      </c>
      <c r="I341" s="282" t="str">
        <f t="shared" si="25"/>
        <v>31791981d</v>
      </c>
      <c r="J341" s="283" t="str">
        <f t="shared" si="26"/>
        <v>31791981026 03</v>
      </c>
      <c r="K341" s="284"/>
      <c r="L341" s="283" t="str">
        <f t="shared" si="27"/>
        <v>31791981026 03B</v>
      </c>
      <c r="M341" s="284" t="str">
        <f t="shared" si="28"/>
        <v>SLOVENSKÝ ZÁPASNÍCKY ZVÄZdBGulaev Akhsarbek</v>
      </c>
      <c r="N341" s="270" t="str">
        <f t="shared" si="29"/>
        <v>31791981dB</v>
      </c>
    </row>
    <row r="342" spans="1:14" ht="9.75">
      <c r="A342" s="280" t="s">
        <v>2148</v>
      </c>
      <c r="B342" s="276" t="str">
        <f>VLOOKUP(A342,Adr!A:B,2,FALSE)</f>
        <v>SLOVENSKÝ ZÁPASNÍCKY ZVÄZ</v>
      </c>
      <c r="C342" s="277" t="s">
        <v>2775</v>
      </c>
      <c r="D342" s="278">
        <v>6200</v>
      </c>
      <c r="E342" s="287">
        <v>0</v>
      </c>
      <c r="F342" s="280" t="s">
        <v>384</v>
      </c>
      <c r="G342" s="289" t="s">
        <v>360</v>
      </c>
      <c r="H342" s="281" t="s">
        <v>2399</v>
      </c>
      <c r="I342" s="282" t="str">
        <f t="shared" si="25"/>
        <v>31791981d</v>
      </c>
      <c r="J342" s="283" t="str">
        <f t="shared" si="26"/>
        <v>31791981026 03</v>
      </c>
      <c r="K342" s="284"/>
      <c r="L342" s="283" t="str">
        <f t="shared" si="27"/>
        <v>31791981026 03B</v>
      </c>
      <c r="M342" s="284" t="str">
        <f t="shared" si="28"/>
        <v>SLOVENSKÝ ZÁPASNÍCKY ZVÄZdBHegedus Réka</v>
      </c>
      <c r="N342" s="270" t="str">
        <f t="shared" si="29"/>
        <v>31791981dB</v>
      </c>
    </row>
    <row r="343" spans="1:14" ht="9.75">
      <c r="A343" s="280" t="s">
        <v>2148</v>
      </c>
      <c r="B343" s="276" t="str">
        <f>VLOOKUP(A343,Adr!A:B,2,FALSE)</f>
        <v>SLOVENSKÝ ZÁPASNÍCKY ZVÄZ</v>
      </c>
      <c r="C343" s="277" t="s">
        <v>2776</v>
      </c>
      <c r="D343" s="278">
        <v>7500</v>
      </c>
      <c r="E343" s="287">
        <v>0</v>
      </c>
      <c r="F343" s="280" t="s">
        <v>384</v>
      </c>
      <c r="G343" s="289" t="s">
        <v>360</v>
      </c>
      <c r="H343" s="281" t="s">
        <v>2399</v>
      </c>
      <c r="I343" s="282" t="str">
        <f t="shared" si="25"/>
        <v>31791981d</v>
      </c>
      <c r="J343" s="283" t="str">
        <f t="shared" si="26"/>
        <v>31791981026 03</v>
      </c>
      <c r="K343" s="284"/>
      <c r="L343" s="283" t="str">
        <f t="shared" si="27"/>
        <v>31791981026 03B</v>
      </c>
      <c r="M343" s="284" t="str">
        <f t="shared" si="28"/>
        <v>SLOVENSKÝ ZÁPASNÍCKY ZVÄZdBJakšík Adam</v>
      </c>
      <c r="N343" s="270" t="str">
        <f t="shared" si="29"/>
        <v>31791981dB</v>
      </c>
    </row>
    <row r="344" spans="1:14" ht="9.75">
      <c r="A344" s="244" t="s">
        <v>2148</v>
      </c>
      <c r="B344" s="276" t="str">
        <f>VLOOKUP(A344,Adr!A:B,2,FALSE)</f>
        <v>SLOVENSKÝ ZÁPASNÍCKY ZVÄZ</v>
      </c>
      <c r="C344" s="277" t="s">
        <v>2777</v>
      </c>
      <c r="D344" s="278">
        <v>57600</v>
      </c>
      <c r="E344" s="287">
        <v>0</v>
      </c>
      <c r="F344" s="280" t="s">
        <v>384</v>
      </c>
      <c r="G344" s="289" t="s">
        <v>360</v>
      </c>
      <c r="H344" s="281" t="s">
        <v>2399</v>
      </c>
      <c r="I344" s="282" t="str">
        <f t="shared" si="25"/>
        <v>31791981d</v>
      </c>
      <c r="J344" s="283" t="str">
        <f t="shared" si="26"/>
        <v>31791981026 03</v>
      </c>
      <c r="K344" s="284"/>
      <c r="L344" s="283" t="str">
        <f t="shared" si="27"/>
        <v>31791981026 03B</v>
      </c>
      <c r="M344" s="284" t="str">
        <f t="shared" si="28"/>
        <v>SLOVENSKÝ ZÁPASNÍCKY ZVÄZdBMakoev Boris</v>
      </c>
      <c r="N344" s="270" t="str">
        <f t="shared" si="29"/>
        <v>31791981dB</v>
      </c>
    </row>
    <row r="345" spans="1:14" ht="9.75">
      <c r="A345" s="280" t="s">
        <v>2148</v>
      </c>
      <c r="B345" s="276" t="str">
        <f>VLOOKUP(A345,Adr!A:B,2,FALSE)</f>
        <v>SLOVENSKÝ ZÁPASNÍCKY ZVÄZ</v>
      </c>
      <c r="C345" s="277" t="s">
        <v>2778</v>
      </c>
      <c r="D345" s="290">
        <v>7500</v>
      </c>
      <c r="E345" s="287">
        <v>0</v>
      </c>
      <c r="F345" s="280" t="s">
        <v>384</v>
      </c>
      <c r="G345" s="281" t="s">
        <v>360</v>
      </c>
      <c r="H345" s="281" t="s">
        <v>2399</v>
      </c>
      <c r="I345" s="282" t="str">
        <f t="shared" si="25"/>
        <v>31791981d</v>
      </c>
      <c r="J345" s="283" t="str">
        <f t="shared" si="26"/>
        <v>31791981026 03</v>
      </c>
      <c r="K345" s="284"/>
      <c r="L345" s="283" t="str">
        <f t="shared" si="27"/>
        <v>31791981026 03B</v>
      </c>
      <c r="M345" s="284" t="str">
        <f t="shared" si="28"/>
        <v>SLOVENSKÝ ZÁPASNÍCKY ZVÄZdBMikécz Robin</v>
      </c>
      <c r="N345" s="270" t="str">
        <f t="shared" si="29"/>
        <v>31791981dB</v>
      </c>
    </row>
    <row r="346" spans="1:14" ht="9.75">
      <c r="A346" s="244" t="s">
        <v>2148</v>
      </c>
      <c r="B346" s="276" t="str">
        <f>VLOOKUP(A346,Adr!A:B,2,FALSE)</f>
        <v>SLOVENSKÝ ZÁPASNÍCKY ZVÄZ</v>
      </c>
      <c r="C346" s="277" t="s">
        <v>2779</v>
      </c>
      <c r="D346" s="278">
        <v>10000</v>
      </c>
      <c r="E346" s="279">
        <v>0</v>
      </c>
      <c r="F346" s="280" t="s">
        <v>384</v>
      </c>
      <c r="G346" s="285" t="s">
        <v>360</v>
      </c>
      <c r="H346" s="281" t="s">
        <v>2399</v>
      </c>
      <c r="I346" s="282" t="str">
        <f t="shared" si="25"/>
        <v>31791981d</v>
      </c>
      <c r="J346" s="283" t="str">
        <f t="shared" si="26"/>
        <v>31791981026 03</v>
      </c>
      <c r="K346" s="284"/>
      <c r="L346" s="283" t="str">
        <f t="shared" si="27"/>
        <v>31791981026 03B</v>
      </c>
      <c r="M346" s="284" t="str">
        <f t="shared" si="28"/>
        <v>SLOVENSKÝ ZÁPASNÍCKY ZVÄZdBMolnár Zsuzsanna</v>
      </c>
      <c r="N346" s="270" t="str">
        <f t="shared" si="29"/>
        <v>31791981dB</v>
      </c>
    </row>
    <row r="347" spans="1:14" ht="9.75">
      <c r="A347" s="244" t="s">
        <v>2148</v>
      </c>
      <c r="B347" s="276" t="str">
        <f>VLOOKUP(A347,Adr!A:B,2,FALSE)</f>
        <v>SLOVENSKÝ ZÁPASNÍCKY ZVÄZ</v>
      </c>
      <c r="C347" s="277" t="s">
        <v>2780</v>
      </c>
      <c r="D347" s="278">
        <v>57100</v>
      </c>
      <c r="E347" s="279">
        <v>0</v>
      </c>
      <c r="F347" s="280" t="s">
        <v>384</v>
      </c>
      <c r="G347" s="285" t="s">
        <v>360</v>
      </c>
      <c r="H347" s="281" t="s">
        <v>2399</v>
      </c>
      <c r="I347" s="282" t="str">
        <f t="shared" si="25"/>
        <v>31791981d</v>
      </c>
      <c r="J347" s="283" t="str">
        <f t="shared" si="26"/>
        <v>31791981026 03</v>
      </c>
      <c r="K347" s="284"/>
      <c r="L347" s="283" t="str">
        <f t="shared" si="27"/>
        <v>31791981026 03B</v>
      </c>
      <c r="M347" s="284" t="str">
        <f t="shared" si="28"/>
        <v>SLOVENSKÝ ZÁPASNÍCKY ZVÄZdBSalkazanov Tajmuraz</v>
      </c>
      <c r="N347" s="270" t="str">
        <f t="shared" si="29"/>
        <v>31791981dB</v>
      </c>
    </row>
    <row r="348" spans="1:14" ht="9.75">
      <c r="A348" s="244" t="s">
        <v>2148</v>
      </c>
      <c r="B348" s="276" t="str">
        <f>VLOOKUP(A348,Adr!A:B,2,FALSE)</f>
        <v>SLOVENSKÝ ZÁPASNÍCKY ZVÄZ</v>
      </c>
      <c r="C348" s="277" t="s">
        <v>2781</v>
      </c>
      <c r="D348" s="278">
        <v>10000</v>
      </c>
      <c r="E348" s="279">
        <v>0</v>
      </c>
      <c r="F348" s="280" t="s">
        <v>384</v>
      </c>
      <c r="G348" s="285" t="s">
        <v>360</v>
      </c>
      <c r="H348" s="281" t="s">
        <v>2399</v>
      </c>
      <c r="I348" s="282" t="str">
        <f t="shared" si="25"/>
        <v>31791981d</v>
      </c>
      <c r="J348" s="283" t="str">
        <f t="shared" si="26"/>
        <v>31791981026 03</v>
      </c>
      <c r="K348" s="284"/>
      <c r="L348" s="283" t="str">
        <f t="shared" si="27"/>
        <v>31791981026 03B</v>
      </c>
      <c r="M348" s="284" t="str">
        <f t="shared" si="28"/>
        <v>SLOVENSKÝ ZÁPASNÍCKY ZVÄZdBSýkora Jakub</v>
      </c>
      <c r="N348" s="270" t="str">
        <f t="shared" si="29"/>
        <v>31791981dB</v>
      </c>
    </row>
    <row r="349" spans="1:14" ht="9.75">
      <c r="A349" s="244" t="s">
        <v>2155</v>
      </c>
      <c r="B349" s="276" t="str">
        <f>VLOOKUP(A349,Adr!A:B,2,FALSE)</f>
        <v>Slovenský zväz bedmintonu</v>
      </c>
      <c r="C349" s="277" t="s">
        <v>2782</v>
      </c>
      <c r="D349" s="278">
        <v>282135</v>
      </c>
      <c r="E349" s="279">
        <v>0</v>
      </c>
      <c r="F349" s="280" t="s">
        <v>378</v>
      </c>
      <c r="G349" s="281" t="s">
        <v>358</v>
      </c>
      <c r="H349" s="281" t="s">
        <v>2399</v>
      </c>
      <c r="I349" s="282" t="str">
        <f t="shared" si="25"/>
        <v>30811546a</v>
      </c>
      <c r="J349" s="283" t="str">
        <f t="shared" si="26"/>
        <v>30811546026 02</v>
      </c>
      <c r="K349" s="284" t="s">
        <v>2783</v>
      </c>
      <c r="L349" s="283" t="str">
        <f t="shared" si="27"/>
        <v>30811546026 02B</v>
      </c>
      <c r="M349" s="284" t="str">
        <f t="shared" si="28"/>
        <v>Slovenský zväz bedmintonuaBbedminton - bežné transfery</v>
      </c>
      <c r="N349" s="270" t="str">
        <f t="shared" si="29"/>
        <v>30811546aB</v>
      </c>
    </row>
    <row r="350" spans="1:14" ht="30">
      <c r="A350" s="280" t="s">
        <v>2155</v>
      </c>
      <c r="B350" s="276" t="str">
        <f>VLOOKUP(A350,Adr!A:B,2,FALSE)</f>
        <v>Slovenský zväz bedmintonu</v>
      </c>
      <c r="C350" s="277" t="s">
        <v>2784</v>
      </c>
      <c r="D350" s="290">
        <v>15100</v>
      </c>
      <c r="E350" s="279">
        <v>0</v>
      </c>
      <c r="F350" s="280" t="s">
        <v>396</v>
      </c>
      <c r="G350" s="281" t="s">
        <v>356</v>
      </c>
      <c r="H350" s="281" t="s">
        <v>2399</v>
      </c>
      <c r="I350" s="282" t="str">
        <f t="shared" si="25"/>
        <v>30811546j</v>
      </c>
      <c r="J350" s="283" t="str">
        <f t="shared" si="26"/>
        <v>30811546026 01</v>
      </c>
      <c r="K350" s="284"/>
      <c r="L350" s="283" t="str">
        <f t="shared" si="27"/>
        <v>30811546026 01B</v>
      </c>
      <c r="M350" s="284" t="str">
        <f t="shared" si="28"/>
        <v>Slovenský zväz bedmintonujBZabezpečenie školských športových súťaží 2023 v súťažiach kategórie "A" v bedmintone stredných škôl</v>
      </c>
      <c r="N350" s="270" t="str">
        <f t="shared" si="29"/>
        <v>30811546jB</v>
      </c>
    </row>
    <row r="351" spans="1:14" ht="9.75">
      <c r="A351" s="244" t="s">
        <v>2163</v>
      </c>
      <c r="B351" s="276" t="str">
        <f>VLOOKUP(A351,Adr!A:B,2,FALSE)</f>
        <v>Slovenský zväz biatlonu</v>
      </c>
      <c r="C351" s="277" t="s">
        <v>2785</v>
      </c>
      <c r="D351" s="290">
        <v>640308</v>
      </c>
      <c r="E351" s="279">
        <v>0</v>
      </c>
      <c r="F351" s="280" t="s">
        <v>378</v>
      </c>
      <c r="G351" s="289" t="s">
        <v>358</v>
      </c>
      <c r="H351" s="281" t="s">
        <v>2399</v>
      </c>
      <c r="I351" s="282" t="str">
        <f t="shared" si="25"/>
        <v>35656743a</v>
      </c>
      <c r="J351" s="283" t="str">
        <f t="shared" si="26"/>
        <v>35656743026 02</v>
      </c>
      <c r="K351" s="284" t="s">
        <v>2786</v>
      </c>
      <c r="L351" s="283" t="str">
        <f t="shared" si="27"/>
        <v>35656743026 02B</v>
      </c>
      <c r="M351" s="284" t="str">
        <f t="shared" si="28"/>
        <v>Slovenský zväz biatlonuaBbiatlon - bežné transfery</v>
      </c>
      <c r="N351" s="270" t="str">
        <f t="shared" si="29"/>
        <v>35656743aB</v>
      </c>
    </row>
    <row r="352" spans="1:14" ht="9.75">
      <c r="A352" s="244" t="s">
        <v>2163</v>
      </c>
      <c r="B352" s="276" t="str">
        <f>VLOOKUP(A352,Adr!A:B,2,FALSE)</f>
        <v>Slovenský zväz biatlonu</v>
      </c>
      <c r="C352" s="277" t="s">
        <v>2787</v>
      </c>
      <c r="D352" s="278">
        <v>83000</v>
      </c>
      <c r="E352" s="279">
        <v>0</v>
      </c>
      <c r="F352" s="280" t="s">
        <v>378</v>
      </c>
      <c r="G352" s="289" t="s">
        <v>358</v>
      </c>
      <c r="H352" s="281" t="s">
        <v>2415</v>
      </c>
      <c r="I352" s="282" t="str">
        <f t="shared" si="25"/>
        <v>35656743a</v>
      </c>
      <c r="J352" s="283" t="str">
        <f t="shared" si="26"/>
        <v>35656743026 02</v>
      </c>
      <c r="K352" s="284" t="s">
        <v>2786</v>
      </c>
      <c r="L352" s="283" t="str">
        <f t="shared" si="27"/>
        <v>35656743026 02K</v>
      </c>
      <c r="M352" s="284" t="str">
        <f t="shared" si="28"/>
        <v>Slovenský zväz biatlonuaKbiatlon - kapitálové transfery</v>
      </c>
      <c r="N352" s="270" t="str">
        <f t="shared" si="29"/>
        <v>35656743aK</v>
      </c>
    </row>
    <row r="353" spans="1:14" ht="9.75">
      <c r="A353" s="280" t="s">
        <v>2163</v>
      </c>
      <c r="B353" s="276" t="str">
        <f>VLOOKUP(A353,Adr!A:B,2,FALSE)</f>
        <v>Slovenský zväz biatlonu</v>
      </c>
      <c r="C353" s="277" t="s">
        <v>2788</v>
      </c>
      <c r="D353" s="290">
        <v>7964</v>
      </c>
      <c r="E353" s="287">
        <v>0</v>
      </c>
      <c r="F353" s="280" t="s">
        <v>384</v>
      </c>
      <c r="G353" s="289" t="s">
        <v>360</v>
      </c>
      <c r="H353" s="281" t="s">
        <v>2399</v>
      </c>
      <c r="I353" s="282" t="str">
        <f t="shared" si="25"/>
        <v>35656743d</v>
      </c>
      <c r="J353" s="283" t="str">
        <f t="shared" si="26"/>
        <v>35656743026 03</v>
      </c>
      <c r="K353" s="284"/>
      <c r="L353" s="283" t="str">
        <f t="shared" si="27"/>
        <v>35656743026 03B</v>
      </c>
      <c r="M353" s="284" t="str">
        <f t="shared" si="28"/>
        <v>Slovenský zväz biatlonudBBátovská Fialková Paulína</v>
      </c>
      <c r="N353" s="270" t="str">
        <f t="shared" si="29"/>
        <v>35656743dB</v>
      </c>
    </row>
    <row r="354" spans="1:14" ht="9.75">
      <c r="A354" s="280" t="s">
        <v>2163</v>
      </c>
      <c r="B354" s="276" t="str">
        <f>VLOOKUP(A354,Adr!A:B,2,FALSE)</f>
        <v>Slovenský zväz biatlonu</v>
      </c>
      <c r="C354" s="277" t="s">
        <v>2789</v>
      </c>
      <c r="D354" s="278">
        <v>42000</v>
      </c>
      <c r="E354" s="287">
        <v>0</v>
      </c>
      <c r="F354" s="280" t="s">
        <v>384</v>
      </c>
      <c r="G354" s="281" t="s">
        <v>360</v>
      </c>
      <c r="H354" s="281" t="s">
        <v>2399</v>
      </c>
      <c r="I354" s="282" t="str">
        <f t="shared" si="25"/>
        <v>35656743d</v>
      </c>
      <c r="J354" s="283" t="str">
        <f t="shared" si="26"/>
        <v>35656743026 03</v>
      </c>
      <c r="K354" s="284"/>
      <c r="L354" s="283" t="str">
        <f t="shared" si="27"/>
        <v>35656743026 03B</v>
      </c>
      <c r="M354" s="284" t="str">
        <f t="shared" si="28"/>
        <v>Slovenský zväz biatlonudBBorguľa Jakub</v>
      </c>
      <c r="N354" s="270" t="str">
        <f t="shared" si="29"/>
        <v>35656743dB</v>
      </c>
    </row>
    <row r="355" spans="1:14" ht="9.75">
      <c r="A355" s="244" t="s">
        <v>2163</v>
      </c>
      <c r="B355" s="276" t="str">
        <f>VLOOKUP(A355,Adr!A:B,2,FALSE)</f>
        <v>Slovenský zväz biatlonu</v>
      </c>
      <c r="C355" s="288" t="s">
        <v>2790</v>
      </c>
      <c r="D355" s="289">
        <v>10000</v>
      </c>
      <c r="E355" s="287">
        <v>0</v>
      </c>
      <c r="F355" s="280" t="s">
        <v>384</v>
      </c>
      <c r="G355" s="289" t="s">
        <v>360</v>
      </c>
      <c r="H355" s="281" t="s">
        <v>2399</v>
      </c>
      <c r="I355" s="282" t="str">
        <f t="shared" si="25"/>
        <v>35656743d</v>
      </c>
      <c r="J355" s="283" t="str">
        <f t="shared" si="26"/>
        <v>35656743026 03</v>
      </c>
      <c r="K355" s="284"/>
      <c r="L355" s="283" t="str">
        <f t="shared" si="27"/>
        <v>35656743026 03B</v>
      </c>
      <c r="M355" s="284" t="str">
        <f t="shared" si="28"/>
        <v>Slovenský zväz biatlonudBdvojica-mix (juniori)</v>
      </c>
      <c r="N355" s="270" t="str">
        <f t="shared" si="29"/>
        <v>35656743dB</v>
      </c>
    </row>
    <row r="356" spans="1:14" ht="9.75">
      <c r="A356" s="291" t="s">
        <v>2163</v>
      </c>
      <c r="B356" s="276" t="str">
        <f>VLOOKUP(A356,Adr!A:B,2,FALSE)</f>
        <v>Slovenský zväz biatlonu</v>
      </c>
      <c r="C356" s="277" t="s">
        <v>2791</v>
      </c>
      <c r="D356" s="278">
        <v>35000</v>
      </c>
      <c r="E356" s="287">
        <v>0</v>
      </c>
      <c r="F356" s="280" t="s">
        <v>384</v>
      </c>
      <c r="G356" s="289" t="s">
        <v>360</v>
      </c>
      <c r="H356" s="281" t="s">
        <v>2399</v>
      </c>
      <c r="I356" s="282" t="str">
        <f t="shared" si="25"/>
        <v>35656743d</v>
      </c>
      <c r="J356" s="283" t="str">
        <f t="shared" si="26"/>
        <v>35656743026 03</v>
      </c>
      <c r="K356" s="284"/>
      <c r="L356" s="283" t="str">
        <f t="shared" si="27"/>
        <v>35656743026 03B</v>
      </c>
      <c r="M356" s="284" t="str">
        <f t="shared" si="28"/>
        <v>Slovenský zväz biatlonudBHorvátová Henrieta</v>
      </c>
      <c r="N356" s="270" t="str">
        <f t="shared" si="29"/>
        <v>35656743dB</v>
      </c>
    </row>
    <row r="357" spans="1:14" ht="9.75">
      <c r="A357" s="244" t="s">
        <v>2163</v>
      </c>
      <c r="B357" s="276" t="str">
        <f>VLOOKUP(A357,Adr!A:B,2,FALSE)</f>
        <v>Slovenský zväz biatlonu</v>
      </c>
      <c r="C357" s="277" t="s">
        <v>2792</v>
      </c>
      <c r="D357" s="278">
        <v>35000</v>
      </c>
      <c r="E357" s="279">
        <v>0</v>
      </c>
      <c r="F357" s="280" t="s">
        <v>384</v>
      </c>
      <c r="G357" s="289" t="s">
        <v>360</v>
      </c>
      <c r="H357" s="281" t="s">
        <v>2399</v>
      </c>
      <c r="I357" s="282" t="str">
        <f t="shared" si="25"/>
        <v>35656743d</v>
      </c>
      <c r="J357" s="283" t="str">
        <f t="shared" si="26"/>
        <v>35656743026 03</v>
      </c>
      <c r="K357" s="284"/>
      <c r="L357" s="283" t="str">
        <f t="shared" si="27"/>
        <v>35656743026 03B</v>
      </c>
      <c r="M357" s="284" t="str">
        <f t="shared" si="28"/>
        <v>Slovenský zväz biatlonudBKapustová Ema</v>
      </c>
      <c r="N357" s="270" t="str">
        <f t="shared" si="29"/>
        <v>35656743dB</v>
      </c>
    </row>
    <row r="358" spans="1:14" ht="9.75">
      <c r="A358" s="280" t="s">
        <v>2163</v>
      </c>
      <c r="B358" s="276" t="str">
        <f>VLOOKUP(A358,Adr!A:B,2,FALSE)</f>
        <v>Slovenský zväz biatlonu</v>
      </c>
      <c r="C358" s="277" t="s">
        <v>2793</v>
      </c>
      <c r="D358" s="278">
        <v>10000</v>
      </c>
      <c r="E358" s="287">
        <v>0</v>
      </c>
      <c r="F358" s="280" t="s">
        <v>384</v>
      </c>
      <c r="G358" s="289" t="s">
        <v>360</v>
      </c>
      <c r="H358" s="281" t="s">
        <v>2399</v>
      </c>
      <c r="I358" s="282" t="str">
        <f t="shared" si="25"/>
        <v>35656743d</v>
      </c>
      <c r="J358" s="283" t="str">
        <f t="shared" si="26"/>
        <v>35656743026 03</v>
      </c>
      <c r="K358" s="284"/>
      <c r="L358" s="283" t="str">
        <f t="shared" si="27"/>
        <v>35656743026 03B</v>
      </c>
      <c r="M358" s="284" t="str">
        <f t="shared" si="28"/>
        <v>Slovenský zväz biatlonudBRemeňová Mária</v>
      </c>
      <c r="N358" s="270" t="str">
        <f t="shared" si="29"/>
        <v>35656743dB</v>
      </c>
    </row>
    <row r="359" spans="1:14" ht="9.75">
      <c r="A359" s="280" t="s">
        <v>2163</v>
      </c>
      <c r="B359" s="276" t="str">
        <f>VLOOKUP(A359,Adr!A:B,2,FALSE)</f>
        <v>Slovenský zväz biatlonu</v>
      </c>
      <c r="C359" s="277" t="s">
        <v>2794</v>
      </c>
      <c r="D359" s="278">
        <v>10000</v>
      </c>
      <c r="E359" s="287">
        <v>0</v>
      </c>
      <c r="F359" s="280" t="s">
        <v>384</v>
      </c>
      <c r="G359" s="281" t="s">
        <v>360</v>
      </c>
      <c r="H359" s="281" t="s">
        <v>2399</v>
      </c>
      <c r="I359" s="282" t="str">
        <f t="shared" si="25"/>
        <v>35656743d</v>
      </c>
      <c r="J359" s="283" t="str">
        <f t="shared" si="26"/>
        <v>35656743026 03</v>
      </c>
      <c r="K359" s="284"/>
      <c r="L359" s="283" t="str">
        <f t="shared" si="27"/>
        <v>35656743026 03B</v>
      </c>
      <c r="M359" s="284" t="str">
        <f t="shared" si="28"/>
        <v>Slovenský zväz biatlonudBRemeňová Zuzana</v>
      </c>
      <c r="N359" s="270" t="str">
        <f t="shared" si="29"/>
        <v>35656743dB</v>
      </c>
    </row>
    <row r="360" spans="1:14" ht="9.75">
      <c r="A360" s="291" t="s">
        <v>2163</v>
      </c>
      <c r="B360" s="276" t="str">
        <f>VLOOKUP(A360,Adr!A:B,2,FALSE)</f>
        <v>Slovenský zväz biatlonu</v>
      </c>
      <c r="C360" s="277" t="s">
        <v>2795</v>
      </c>
      <c r="D360" s="278">
        <v>5000</v>
      </c>
      <c r="E360" s="287">
        <v>0</v>
      </c>
      <c r="F360" s="280" t="s">
        <v>384</v>
      </c>
      <c r="G360" s="289" t="s">
        <v>360</v>
      </c>
      <c r="H360" s="281" t="s">
        <v>2399</v>
      </c>
      <c r="I360" s="282" t="str">
        <f t="shared" si="25"/>
        <v>35656743d</v>
      </c>
      <c r="J360" s="283" t="str">
        <f t="shared" si="26"/>
        <v>35656743026 03</v>
      </c>
      <c r="K360" s="284"/>
      <c r="L360" s="283" t="str">
        <f t="shared" si="27"/>
        <v>35656743026 03B</v>
      </c>
      <c r="M360" s="284" t="str">
        <f t="shared" si="28"/>
        <v>Slovenský zväz biatlonudBSklenárik Tomáš</v>
      </c>
      <c r="N360" s="270" t="str">
        <f t="shared" si="29"/>
        <v>35656743dB</v>
      </c>
    </row>
    <row r="361" spans="1:14" ht="9.75">
      <c r="A361" s="244" t="s">
        <v>2163</v>
      </c>
      <c r="B361" s="276" t="str">
        <f>VLOOKUP(A361,Adr!A:B,2,FALSE)</f>
        <v>Slovenský zväz biatlonu</v>
      </c>
      <c r="C361" s="288" t="s">
        <v>2796</v>
      </c>
      <c r="D361" s="289">
        <v>12500</v>
      </c>
      <c r="E361" s="279">
        <v>0</v>
      </c>
      <c r="F361" s="280" t="s">
        <v>384</v>
      </c>
      <c r="G361" s="289" t="s">
        <v>360</v>
      </c>
      <c r="H361" s="281" t="s">
        <v>2399</v>
      </c>
      <c r="I361" s="282" t="str">
        <f t="shared" si="25"/>
        <v>35656743d</v>
      </c>
      <c r="J361" s="283" t="str">
        <f t="shared" si="26"/>
        <v>35656743026 03</v>
      </c>
      <c r="K361" s="284"/>
      <c r="L361" s="283" t="str">
        <f t="shared" si="27"/>
        <v>35656743026 03B</v>
      </c>
      <c r="M361" s="284" t="str">
        <f t="shared" si="28"/>
        <v>Slovenský zväz biatlonudBštafeta - biatlon - juniori</v>
      </c>
      <c r="N361" s="270" t="str">
        <f t="shared" si="29"/>
        <v>35656743dB</v>
      </c>
    </row>
    <row r="362" spans="1:14" ht="9.75">
      <c r="A362" s="280" t="s">
        <v>2163</v>
      </c>
      <c r="B362" s="276" t="str">
        <f>VLOOKUP(A362,Adr!A:B,2,FALSE)</f>
        <v>Slovenský zväz biatlonu</v>
      </c>
      <c r="C362" s="277" t="s">
        <v>2797</v>
      </c>
      <c r="D362" s="290">
        <v>12500</v>
      </c>
      <c r="E362" s="287">
        <v>0</v>
      </c>
      <c r="F362" s="280" t="s">
        <v>384</v>
      </c>
      <c r="G362" s="289" t="s">
        <v>360</v>
      </c>
      <c r="H362" s="281" t="s">
        <v>2399</v>
      </c>
      <c r="I362" s="282" t="str">
        <f t="shared" si="25"/>
        <v>35656743d</v>
      </c>
      <c r="J362" s="283" t="str">
        <f t="shared" si="26"/>
        <v>35656743026 03</v>
      </c>
      <c r="K362" s="284"/>
      <c r="L362" s="283" t="str">
        <f t="shared" si="27"/>
        <v>35656743026 03B</v>
      </c>
      <c r="M362" s="284" t="str">
        <f t="shared" si="28"/>
        <v>Slovenský zväz biatlonudBštafeta - biatlon - juniorky</v>
      </c>
      <c r="N362" s="270" t="str">
        <f t="shared" si="29"/>
        <v>35656743dB</v>
      </c>
    </row>
    <row r="363" spans="1:14" ht="9.75">
      <c r="A363" s="280" t="s">
        <v>2163</v>
      </c>
      <c r="B363" s="276" t="str">
        <f>VLOOKUP(A363,Adr!A:B,2,FALSE)</f>
        <v>Slovenský zväz biatlonu</v>
      </c>
      <c r="C363" s="277" t="s">
        <v>2798</v>
      </c>
      <c r="D363" s="278">
        <v>10000</v>
      </c>
      <c r="E363" s="287">
        <v>0</v>
      </c>
      <c r="F363" s="280" t="s">
        <v>384</v>
      </c>
      <c r="G363" s="289" t="s">
        <v>360</v>
      </c>
      <c r="H363" s="281" t="s">
        <v>2399</v>
      </c>
      <c r="I363" s="282" t="str">
        <f t="shared" si="25"/>
        <v>35656743d</v>
      </c>
      <c r="J363" s="283" t="str">
        <f t="shared" si="26"/>
        <v>35656743026 03</v>
      </c>
      <c r="K363" s="284"/>
      <c r="L363" s="283" t="str">
        <f t="shared" si="27"/>
        <v>35656743026 03B</v>
      </c>
      <c r="M363" s="284" t="str">
        <f t="shared" si="28"/>
        <v>Slovenský zväz biatlonudBštafeta - biatlon - kadetky</v>
      </c>
      <c r="N363" s="270" t="str">
        <f t="shared" si="29"/>
        <v>35656743dB</v>
      </c>
    </row>
    <row r="364" spans="1:14" ht="9.75">
      <c r="A364" s="280" t="s">
        <v>2163</v>
      </c>
      <c r="B364" s="276" t="str">
        <f>VLOOKUP(A364,Adr!A:B,2,FALSE)</f>
        <v>Slovenský zväz biatlonu</v>
      </c>
      <c r="C364" s="277" t="s">
        <v>2799</v>
      </c>
      <c r="D364" s="290">
        <v>100000</v>
      </c>
      <c r="E364" s="279">
        <v>0</v>
      </c>
      <c r="F364" s="280" t="s">
        <v>386</v>
      </c>
      <c r="G364" s="281" t="s">
        <v>360</v>
      </c>
      <c r="H364" s="281" t="s">
        <v>2399</v>
      </c>
      <c r="I364" s="282" t="str">
        <f t="shared" si="25"/>
        <v>35656743e</v>
      </c>
      <c r="J364" s="283" t="str">
        <f t="shared" si="26"/>
        <v>35656743026 03</v>
      </c>
      <c r="K364" s="284"/>
      <c r="L364" s="283" t="str">
        <f t="shared" si="27"/>
        <v>35656743026 03B</v>
      </c>
      <c r="M364" s="284" t="str">
        <f t="shared" si="28"/>
        <v>Slovenský zväz biatlonueBMajstrovstvá Európy v biatlone 2024 Osrblie</v>
      </c>
      <c r="N364" s="270" t="str">
        <f t="shared" si="29"/>
        <v>35656743eB</v>
      </c>
    </row>
    <row r="365" spans="1:14" ht="9.75">
      <c r="A365" s="286" t="s">
        <v>2163</v>
      </c>
      <c r="B365" s="276" t="str">
        <f>VLOOKUP(A365,Adr!A:B,2,FALSE)</f>
        <v>Slovenský zväz biatlonu</v>
      </c>
      <c r="C365" s="288" t="s">
        <v>2800</v>
      </c>
      <c r="D365" s="289">
        <v>75000</v>
      </c>
      <c r="E365" s="279">
        <v>0</v>
      </c>
      <c r="F365" s="280" t="s">
        <v>386</v>
      </c>
      <c r="G365" s="289" t="s">
        <v>360</v>
      </c>
      <c r="H365" s="281" t="s">
        <v>2399</v>
      </c>
      <c r="I365" s="282" t="str">
        <f t="shared" si="25"/>
        <v>35656743e</v>
      </c>
      <c r="J365" s="283" t="str">
        <f t="shared" si="26"/>
        <v>35656743026 03</v>
      </c>
      <c r="K365" s="284"/>
      <c r="L365" s="283" t="str">
        <f t="shared" si="27"/>
        <v>35656743026 03B</v>
      </c>
      <c r="M365" s="284" t="str">
        <f t="shared" si="28"/>
        <v>Slovenský zväz biatlonueBMajstrovstvá sveta v letnom biatlone</v>
      </c>
      <c r="N365" s="270" t="str">
        <f t="shared" si="29"/>
        <v>35656743eB</v>
      </c>
    </row>
    <row r="366" spans="1:14" ht="9.75">
      <c r="A366" s="280" t="s">
        <v>2163</v>
      </c>
      <c r="B366" s="276" t="str">
        <f>VLOOKUP(A366,Adr!A:B,2,FALSE)</f>
        <v>Slovenský zväz biatlonu</v>
      </c>
      <c r="C366" s="277" t="s">
        <v>2801</v>
      </c>
      <c r="D366" s="290">
        <v>940</v>
      </c>
      <c r="E366" s="279">
        <v>0</v>
      </c>
      <c r="F366" s="280" t="s">
        <v>388</v>
      </c>
      <c r="G366" s="281" t="s">
        <v>360</v>
      </c>
      <c r="H366" s="281" t="s">
        <v>2399</v>
      </c>
      <c r="I366" s="282" t="str">
        <f t="shared" si="25"/>
        <v>35656743f</v>
      </c>
      <c r="J366" s="283" t="str">
        <f t="shared" si="26"/>
        <v>35656743026 03</v>
      </c>
      <c r="K366" s="284"/>
      <c r="L366" s="283" t="str">
        <f t="shared" si="27"/>
        <v>35656743026 03B</v>
      </c>
      <c r="M366" s="284" t="str">
        <f t="shared" si="28"/>
        <v>Slovenský zväz biatlonufBodmena trénerke Jana Daubnerová</v>
      </c>
      <c r="N366" s="270" t="str">
        <f t="shared" si="29"/>
        <v>35656743fB</v>
      </c>
    </row>
    <row r="367" spans="1:14" ht="9.75">
      <c r="A367" s="244" t="s">
        <v>2172</v>
      </c>
      <c r="B367" s="276" t="str">
        <f>VLOOKUP(A367,Adr!A:B,2,FALSE)</f>
        <v>Slovenský zväz bobistov</v>
      </c>
      <c r="C367" s="277" t="s">
        <v>2802</v>
      </c>
      <c r="D367" s="278">
        <v>112827</v>
      </c>
      <c r="E367" s="279">
        <v>0</v>
      </c>
      <c r="F367" s="280" t="s">
        <v>378</v>
      </c>
      <c r="G367" s="289" t="s">
        <v>358</v>
      </c>
      <c r="H367" s="281" t="s">
        <v>2399</v>
      </c>
      <c r="I367" s="282" t="str">
        <f t="shared" si="25"/>
        <v>36067580a</v>
      </c>
      <c r="J367" s="283" t="str">
        <f t="shared" si="26"/>
        <v>36067580026 02</v>
      </c>
      <c r="K367" s="284" t="s">
        <v>2803</v>
      </c>
      <c r="L367" s="283" t="str">
        <f t="shared" si="27"/>
        <v>36067580026 02B</v>
      </c>
      <c r="M367" s="284" t="str">
        <f t="shared" si="28"/>
        <v>Slovenský zväz bobistovaBboby a skeleton - bežné transfery</v>
      </c>
      <c r="N367" s="270" t="str">
        <f t="shared" si="29"/>
        <v>36067580aB</v>
      </c>
    </row>
    <row r="368" spans="1:14" ht="9.75">
      <c r="A368" s="244" t="s">
        <v>2180</v>
      </c>
      <c r="B368" s="276" t="str">
        <f>VLOOKUP(A368,Adr!A:B,2,FALSE)</f>
        <v>Slovenský zväz cyklistiky</v>
      </c>
      <c r="C368" s="277" t="s">
        <v>2804</v>
      </c>
      <c r="D368" s="278">
        <v>2534177</v>
      </c>
      <c r="E368" s="287">
        <v>0</v>
      </c>
      <c r="F368" s="280" t="s">
        <v>378</v>
      </c>
      <c r="G368" s="289" t="s">
        <v>358</v>
      </c>
      <c r="H368" s="281" t="s">
        <v>2399</v>
      </c>
      <c r="I368" s="282" t="str">
        <f t="shared" si="25"/>
        <v>00684112a</v>
      </c>
      <c r="J368" s="283" t="str">
        <f t="shared" si="26"/>
        <v>00684112026 02</v>
      </c>
      <c r="K368" s="284" t="s">
        <v>2805</v>
      </c>
      <c r="L368" s="283" t="str">
        <f t="shared" si="27"/>
        <v>00684112026 02B</v>
      </c>
      <c r="M368" s="284" t="str">
        <f t="shared" si="28"/>
        <v>Slovenský zväz cyklistikyaBcyklistika - bežné transfery</v>
      </c>
      <c r="N368" s="270" t="str">
        <f t="shared" si="29"/>
        <v>00684112aB</v>
      </c>
    </row>
    <row r="369" spans="1:14" ht="9.75">
      <c r="A369" s="280" t="s">
        <v>2180</v>
      </c>
      <c r="B369" s="276" t="str">
        <f>VLOOKUP(A369,Adr!A:B,2,FALSE)</f>
        <v>Slovenský zväz cyklistiky</v>
      </c>
      <c r="C369" s="277" t="s">
        <v>2806</v>
      </c>
      <c r="D369" s="278">
        <v>130000</v>
      </c>
      <c r="E369" s="287">
        <v>0</v>
      </c>
      <c r="F369" s="280" t="s">
        <v>378</v>
      </c>
      <c r="G369" s="281" t="s">
        <v>358</v>
      </c>
      <c r="H369" s="281" t="s">
        <v>2415</v>
      </c>
      <c r="I369" s="282" t="str">
        <f t="shared" si="25"/>
        <v>00684112a</v>
      </c>
      <c r="J369" s="283" t="str">
        <f t="shared" si="26"/>
        <v>00684112026 02</v>
      </c>
      <c r="K369" s="284" t="s">
        <v>2805</v>
      </c>
      <c r="L369" s="283" t="str">
        <f t="shared" si="27"/>
        <v>00684112026 02K</v>
      </c>
      <c r="M369" s="284" t="str">
        <f t="shared" si="28"/>
        <v>Slovenský zväz cyklistikyaKcyklistika - kapitálové transfery</v>
      </c>
      <c r="N369" s="270" t="str">
        <f t="shared" si="29"/>
        <v>00684112aK</v>
      </c>
    </row>
    <row r="370" spans="1:14" ht="20.25">
      <c r="A370" s="244" t="s">
        <v>2180</v>
      </c>
      <c r="B370" s="276" t="str">
        <f>VLOOKUP(A370,Adr!A:B,2,FALSE)</f>
        <v>Slovenský zväz cyklistiky</v>
      </c>
      <c r="C370" s="277" t="s">
        <v>2457</v>
      </c>
      <c r="D370" s="278">
        <v>64956</v>
      </c>
      <c r="E370" s="287">
        <v>0</v>
      </c>
      <c r="F370" s="280" t="s">
        <v>382</v>
      </c>
      <c r="G370" s="289" t="s">
        <v>360</v>
      </c>
      <c r="H370" s="281" t="s">
        <v>2399</v>
      </c>
      <c r="I370" s="282" t="str">
        <f t="shared" si="25"/>
        <v>00684112c</v>
      </c>
      <c r="J370" s="283" t="str">
        <f t="shared" si="26"/>
        <v>00684112026 03</v>
      </c>
      <c r="K370" s="284"/>
      <c r="L370" s="283" t="str">
        <f t="shared" si="27"/>
        <v>00684112026 03B</v>
      </c>
      <c r="M370" s="284" t="str">
        <f t="shared" si="28"/>
        <v>Slovenský zväz cyklistikycBzabezpečenie a rozvoj zdravotne postihnutých športovcov (SPV)</v>
      </c>
      <c r="N370" s="270" t="str">
        <f t="shared" si="29"/>
        <v>00684112cB</v>
      </c>
    </row>
    <row r="371" spans="1:14" ht="9.75">
      <c r="A371" s="286" t="s">
        <v>2180</v>
      </c>
      <c r="B371" s="276" t="str">
        <f>VLOOKUP(A371,Adr!A:B,2,FALSE)</f>
        <v>Slovenský zväz cyklistiky</v>
      </c>
      <c r="C371" s="277" t="s">
        <v>2807</v>
      </c>
      <c r="D371" s="278">
        <v>20000</v>
      </c>
      <c r="E371" s="287">
        <v>0</v>
      </c>
      <c r="F371" s="280" t="s">
        <v>384</v>
      </c>
      <c r="G371" s="289" t="s">
        <v>360</v>
      </c>
      <c r="H371" s="281" t="s">
        <v>2399</v>
      </c>
      <c r="I371" s="282" t="str">
        <f t="shared" si="25"/>
        <v>00684112d</v>
      </c>
      <c r="J371" s="283" t="str">
        <f t="shared" si="26"/>
        <v>00684112026 03</v>
      </c>
      <c r="K371" s="284"/>
      <c r="L371" s="283" t="str">
        <f t="shared" si="27"/>
        <v>00684112026 03B</v>
      </c>
      <c r="M371" s="284" t="str">
        <f t="shared" si="28"/>
        <v>Slovenský zväz cyklistikydBBačíková Alžbeta</v>
      </c>
      <c r="N371" s="270" t="str">
        <f t="shared" si="29"/>
        <v>00684112dB</v>
      </c>
    </row>
    <row r="372" spans="1:14" ht="9.75">
      <c r="A372" s="244" t="s">
        <v>2180</v>
      </c>
      <c r="B372" s="276" t="str">
        <f>VLOOKUP(A372,Adr!A:B,2,FALSE)</f>
        <v>Slovenský zväz cyklistiky</v>
      </c>
      <c r="C372" s="288" t="s">
        <v>2808</v>
      </c>
      <c r="D372" s="289">
        <v>7500</v>
      </c>
      <c r="E372" s="287">
        <v>0</v>
      </c>
      <c r="F372" s="280" t="s">
        <v>384</v>
      </c>
      <c r="G372" s="281" t="s">
        <v>360</v>
      </c>
      <c r="H372" s="281" t="s">
        <v>2399</v>
      </c>
      <c r="I372" s="282" t="str">
        <f t="shared" si="25"/>
        <v>00684112d</v>
      </c>
      <c r="J372" s="283" t="str">
        <f t="shared" si="26"/>
        <v>00684112026 03</v>
      </c>
      <c r="K372" s="284"/>
      <c r="L372" s="283" t="str">
        <f t="shared" si="27"/>
        <v>00684112026 03B</v>
      </c>
      <c r="M372" s="284" t="str">
        <f t="shared" si="28"/>
        <v>Slovenský zväz cyklistikydBBaránek Rastislav</v>
      </c>
      <c r="N372" s="270" t="str">
        <f t="shared" si="29"/>
        <v>00684112dB</v>
      </c>
    </row>
    <row r="373" spans="1:14" ht="9.75">
      <c r="A373" s="244" t="s">
        <v>2180</v>
      </c>
      <c r="B373" s="276" t="str">
        <f>VLOOKUP(A373,Adr!A:B,2,FALSE)</f>
        <v>Slovenský zväz cyklistiky</v>
      </c>
      <c r="C373" s="277" t="s">
        <v>2809</v>
      </c>
      <c r="D373" s="278">
        <v>15000</v>
      </c>
      <c r="E373" s="287">
        <v>0</v>
      </c>
      <c r="F373" s="280" t="s">
        <v>384</v>
      </c>
      <c r="G373" s="289" t="s">
        <v>360</v>
      </c>
      <c r="H373" s="281" t="s">
        <v>2399</v>
      </c>
      <c r="I373" s="282" t="str">
        <f t="shared" si="25"/>
        <v>00684112d</v>
      </c>
      <c r="J373" s="283" t="str">
        <f t="shared" si="26"/>
        <v>00684112026 03</v>
      </c>
      <c r="K373" s="284"/>
      <c r="L373" s="283" t="str">
        <f t="shared" si="27"/>
        <v>00684112026 03B</v>
      </c>
      <c r="M373" s="284" t="str">
        <f t="shared" si="28"/>
        <v>Slovenský zväz cyklistikydBHudec Miloš</v>
      </c>
      <c r="N373" s="270" t="str">
        <f t="shared" si="29"/>
        <v>00684112dB</v>
      </c>
    </row>
    <row r="374" spans="1:14" ht="9.75">
      <c r="A374" s="244" t="s">
        <v>2180</v>
      </c>
      <c r="B374" s="276" t="str">
        <f>VLOOKUP(A374,Adr!A:B,2,FALSE)</f>
        <v>Slovenský zväz cyklistiky</v>
      </c>
      <c r="C374" s="277" t="s">
        <v>2810</v>
      </c>
      <c r="D374" s="278">
        <v>10000</v>
      </c>
      <c r="E374" s="279">
        <v>0</v>
      </c>
      <c r="F374" s="280" t="s">
        <v>384</v>
      </c>
      <c r="G374" s="285" t="s">
        <v>360</v>
      </c>
      <c r="H374" s="281" t="s">
        <v>2399</v>
      </c>
      <c r="I374" s="282" t="str">
        <f t="shared" si="25"/>
        <v>00684112d</v>
      </c>
      <c r="J374" s="283" t="str">
        <f t="shared" si="26"/>
        <v>00684112026 03</v>
      </c>
      <c r="K374" s="284"/>
      <c r="L374" s="283" t="str">
        <f t="shared" si="27"/>
        <v>00684112026 03B</v>
      </c>
      <c r="M374" s="284" t="str">
        <f t="shared" si="28"/>
        <v>Slovenský zväz cyklistikydBJenčušová Nora</v>
      </c>
      <c r="N374" s="270" t="str">
        <f t="shared" si="29"/>
        <v>00684112dB</v>
      </c>
    </row>
    <row r="375" spans="1:14" ht="9.75">
      <c r="A375" s="280" t="s">
        <v>2180</v>
      </c>
      <c r="B375" s="276" t="str">
        <f>VLOOKUP(A375,Adr!A:B,2,FALSE)</f>
        <v>Slovenský zväz cyklistiky</v>
      </c>
      <c r="C375" s="288" t="s">
        <v>2811</v>
      </c>
      <c r="D375" s="289">
        <v>7500</v>
      </c>
      <c r="E375" s="279">
        <v>0</v>
      </c>
      <c r="F375" s="280" t="s">
        <v>384</v>
      </c>
      <c r="G375" s="285" t="s">
        <v>360</v>
      </c>
      <c r="H375" s="281" t="s">
        <v>2399</v>
      </c>
      <c r="I375" s="282" t="str">
        <f t="shared" si="25"/>
        <v>00684112d</v>
      </c>
      <c r="J375" s="283" t="str">
        <f t="shared" si="26"/>
        <v>00684112026 03</v>
      </c>
      <c r="K375" s="284"/>
      <c r="L375" s="283" t="str">
        <f t="shared" si="27"/>
        <v>00684112026 03B</v>
      </c>
      <c r="M375" s="284" t="str">
        <f t="shared" si="28"/>
        <v>Slovenský zväz cyklistikydBJurík Martin</v>
      </c>
      <c r="N375" s="270" t="str">
        <f t="shared" si="29"/>
        <v>00684112dB</v>
      </c>
    </row>
    <row r="376" spans="1:14" ht="9.75">
      <c r="A376" s="244" t="s">
        <v>2180</v>
      </c>
      <c r="B376" s="276" t="str">
        <f>VLOOKUP(A376,Adr!A:B,2,FALSE)</f>
        <v>Slovenský zväz cyklistiky</v>
      </c>
      <c r="C376" s="277" t="s">
        <v>2812</v>
      </c>
      <c r="D376" s="290">
        <v>15000</v>
      </c>
      <c r="E376" s="279">
        <v>0</v>
      </c>
      <c r="F376" s="280" t="s">
        <v>384</v>
      </c>
      <c r="G376" s="281" t="s">
        <v>360</v>
      </c>
      <c r="H376" s="281" t="s">
        <v>2399</v>
      </c>
      <c r="I376" s="282" t="str">
        <f t="shared" si="25"/>
        <v>00684112d</v>
      </c>
      <c r="J376" s="283" t="str">
        <f t="shared" si="26"/>
        <v>00684112026 03</v>
      </c>
      <c r="K376" s="284"/>
      <c r="L376" s="283" t="str">
        <f t="shared" si="27"/>
        <v>00684112026 03B</v>
      </c>
      <c r="M376" s="284" t="str">
        <f t="shared" si="28"/>
        <v>Slovenský zväz cyklistikydBKukľa Daniel</v>
      </c>
      <c r="N376" s="270" t="str">
        <f t="shared" si="29"/>
        <v>00684112dB</v>
      </c>
    </row>
    <row r="377" spans="1:14" ht="9.75">
      <c r="A377" s="244" t="s">
        <v>2180</v>
      </c>
      <c r="B377" s="276" t="str">
        <f>VLOOKUP(A377,Adr!A:B,2,FALSE)</f>
        <v>Slovenský zväz cyklistiky</v>
      </c>
      <c r="C377" s="288" t="s">
        <v>2813</v>
      </c>
      <c r="D377" s="289">
        <v>59020</v>
      </c>
      <c r="E377" s="279">
        <v>0</v>
      </c>
      <c r="F377" s="280" t="s">
        <v>384</v>
      </c>
      <c r="G377" s="281" t="s">
        <v>360</v>
      </c>
      <c r="H377" s="281" t="s">
        <v>2399</v>
      </c>
      <c r="I377" s="282" t="str">
        <f t="shared" si="25"/>
        <v>00684112d</v>
      </c>
      <c r="J377" s="283" t="str">
        <f t="shared" si="26"/>
        <v>00684112026 03</v>
      </c>
      <c r="K377" s="284"/>
      <c r="L377" s="283" t="str">
        <f t="shared" si="27"/>
        <v>00684112026 03B</v>
      </c>
      <c r="M377" s="284" t="str">
        <f t="shared" si="28"/>
        <v>Slovenský zväz cyklistikydBKuril Patrik</v>
      </c>
      <c r="N377" s="270" t="str">
        <f t="shared" si="29"/>
        <v>00684112dB</v>
      </c>
    </row>
    <row r="378" spans="1:14" ht="9.75">
      <c r="A378" s="280" t="s">
        <v>2180</v>
      </c>
      <c r="B378" s="276" t="str">
        <f>VLOOKUP(A378,Adr!A:B,2,FALSE)</f>
        <v>Slovenský zväz cyklistiky</v>
      </c>
      <c r="C378" s="277" t="s">
        <v>2814</v>
      </c>
      <c r="D378" s="278">
        <v>3380</v>
      </c>
      <c r="E378" s="279">
        <v>0</v>
      </c>
      <c r="F378" s="280" t="s">
        <v>384</v>
      </c>
      <c r="G378" s="285" t="s">
        <v>360</v>
      </c>
      <c r="H378" s="281" t="s">
        <v>2415</v>
      </c>
      <c r="I378" s="282" t="str">
        <f t="shared" si="25"/>
        <v>00684112d</v>
      </c>
      <c r="J378" s="283" t="str">
        <f t="shared" si="26"/>
        <v>00684112026 03</v>
      </c>
      <c r="K378" s="284"/>
      <c r="L378" s="283" t="str">
        <f t="shared" si="27"/>
        <v>00684112026 03K</v>
      </c>
      <c r="M378" s="284" t="str">
        <f t="shared" si="28"/>
        <v>Slovenský zväz cyklistikydKKuril Patrik - kapitálové výdavky</v>
      </c>
      <c r="N378" s="270" t="str">
        <f t="shared" si="29"/>
        <v>00684112dK</v>
      </c>
    </row>
    <row r="379" spans="1:14" ht="9.75">
      <c r="A379" s="244" t="s">
        <v>2180</v>
      </c>
      <c r="B379" s="276" t="str">
        <f>VLOOKUP(A379,Adr!A:B,2,FALSE)</f>
        <v>Slovenský zväz cyklistiky</v>
      </c>
      <c r="C379" s="277" t="s">
        <v>2815</v>
      </c>
      <c r="D379" s="290">
        <v>12500</v>
      </c>
      <c r="E379" s="279">
        <v>0</v>
      </c>
      <c r="F379" s="280" t="s">
        <v>384</v>
      </c>
      <c r="G379" s="281" t="s">
        <v>360</v>
      </c>
      <c r="H379" s="281" t="s">
        <v>2399</v>
      </c>
      <c r="I379" s="282" t="str">
        <f t="shared" si="25"/>
        <v>00684112d</v>
      </c>
      <c r="J379" s="283" t="str">
        <f t="shared" si="26"/>
        <v>00684112026 03</v>
      </c>
      <c r="K379" s="284"/>
      <c r="L379" s="283" t="str">
        <f t="shared" si="27"/>
        <v>00684112026 03B</v>
      </c>
      <c r="M379" s="284" t="str">
        <f t="shared" si="28"/>
        <v>Slovenský zväz cyklistikydBManiková Dominika</v>
      </c>
      <c r="N379" s="270" t="str">
        <f t="shared" si="29"/>
        <v>00684112dB</v>
      </c>
    </row>
    <row r="380" spans="1:14" ht="9.75">
      <c r="A380" s="280" t="s">
        <v>2180</v>
      </c>
      <c r="B380" s="276" t="str">
        <f>VLOOKUP(A380,Adr!A:B,2,FALSE)</f>
        <v>Slovenský zväz cyklistiky</v>
      </c>
      <c r="C380" s="277" t="s">
        <v>2816</v>
      </c>
      <c r="D380" s="278">
        <v>79700</v>
      </c>
      <c r="E380" s="279">
        <v>0</v>
      </c>
      <c r="F380" s="280" t="s">
        <v>384</v>
      </c>
      <c r="G380" s="285" t="s">
        <v>360</v>
      </c>
      <c r="H380" s="281" t="s">
        <v>2399</v>
      </c>
      <c r="I380" s="282" t="str">
        <f t="shared" si="25"/>
        <v>00684112d</v>
      </c>
      <c r="J380" s="283" t="str">
        <f t="shared" si="26"/>
        <v>00684112026 03</v>
      </c>
      <c r="K380" s="284"/>
      <c r="L380" s="283" t="str">
        <f t="shared" si="27"/>
        <v>00684112026 03B</v>
      </c>
      <c r="M380" s="284" t="str">
        <f t="shared" si="28"/>
        <v>Slovenský zväz cyklistikydBMetelka Jozef</v>
      </c>
      <c r="N380" s="270" t="str">
        <f t="shared" si="29"/>
        <v>00684112dB</v>
      </c>
    </row>
    <row r="381" spans="1:14" ht="9.75">
      <c r="A381" s="250" t="s">
        <v>2180</v>
      </c>
      <c r="B381" s="276" t="str">
        <f>VLOOKUP(A381,Adr!A:B,2,FALSE)</f>
        <v>Slovenský zväz cyklistiky</v>
      </c>
      <c r="C381" s="288" t="s">
        <v>2817</v>
      </c>
      <c r="D381" s="289">
        <v>30000</v>
      </c>
      <c r="E381" s="287">
        <v>0</v>
      </c>
      <c r="F381" s="280" t="s">
        <v>384</v>
      </c>
      <c r="G381" s="289" t="s">
        <v>360</v>
      </c>
      <c r="H381" s="281" t="s">
        <v>2399</v>
      </c>
      <c r="I381" s="282" t="str">
        <f t="shared" si="25"/>
        <v>00684112d</v>
      </c>
      <c r="J381" s="283" t="str">
        <f t="shared" si="26"/>
        <v>00684112026 03</v>
      </c>
      <c r="K381" s="284"/>
      <c r="L381" s="283" t="str">
        <f t="shared" si="27"/>
        <v>00684112026 03B</v>
      </c>
      <c r="M381" s="284" t="str">
        <f t="shared" si="28"/>
        <v>Slovenský zväz cyklistikydBOroszová Anna</v>
      </c>
      <c r="N381" s="270" t="str">
        <f t="shared" si="29"/>
        <v>00684112dB</v>
      </c>
    </row>
    <row r="382" spans="1:14" ht="9.75">
      <c r="A382" s="244" t="s">
        <v>2180</v>
      </c>
      <c r="B382" s="276" t="str">
        <f>VLOOKUP(A382,Adr!A:B,2,FALSE)</f>
        <v>Slovenský zväz cyklistiky</v>
      </c>
      <c r="C382" s="277" t="s">
        <v>2818</v>
      </c>
      <c r="D382" s="290">
        <v>20000</v>
      </c>
      <c r="E382" s="279">
        <v>0</v>
      </c>
      <c r="F382" s="280" t="s">
        <v>384</v>
      </c>
      <c r="G382" s="285" t="s">
        <v>360</v>
      </c>
      <c r="H382" s="281" t="s">
        <v>2399</v>
      </c>
      <c r="I382" s="282" t="str">
        <f t="shared" si="25"/>
        <v>00684112d</v>
      </c>
      <c r="J382" s="283" t="str">
        <f t="shared" si="26"/>
        <v>00684112026 03</v>
      </c>
      <c r="K382" s="284"/>
      <c r="L382" s="283" t="str">
        <f t="shared" si="27"/>
        <v>00684112026 03B</v>
      </c>
      <c r="M382" s="284" t="str">
        <f t="shared" si="28"/>
        <v>Slovenský zväz cyklistikydBSagan Peter</v>
      </c>
      <c r="N382" s="270" t="str">
        <f t="shared" si="29"/>
        <v>00684112dB</v>
      </c>
    </row>
    <row r="383" spans="1:14" ht="9.75">
      <c r="A383" s="286" t="s">
        <v>2180</v>
      </c>
      <c r="B383" s="276" t="str">
        <f>VLOOKUP(A383,Adr!A:B,2,FALSE)</f>
        <v>Slovenský zväz cyklistiky</v>
      </c>
      <c r="C383" s="277" t="s">
        <v>2819</v>
      </c>
      <c r="D383" s="278">
        <v>20000</v>
      </c>
      <c r="E383" s="287">
        <v>0</v>
      </c>
      <c r="F383" s="280" t="s">
        <v>384</v>
      </c>
      <c r="G383" s="289" t="s">
        <v>360</v>
      </c>
      <c r="H383" s="281" t="s">
        <v>2399</v>
      </c>
      <c r="I383" s="282" t="str">
        <f t="shared" si="25"/>
        <v>00684112d</v>
      </c>
      <c r="J383" s="283" t="str">
        <f t="shared" si="26"/>
        <v>00684112026 03</v>
      </c>
      <c r="K383" s="284"/>
      <c r="L383" s="283" t="str">
        <f t="shared" si="27"/>
        <v>00684112026 03B</v>
      </c>
      <c r="M383" s="284" t="str">
        <f t="shared" si="28"/>
        <v>Slovenský zväz cyklistikydBStrečko Ondrej</v>
      </c>
      <c r="N383" s="270" t="str">
        <f t="shared" si="29"/>
        <v>00684112dB</v>
      </c>
    </row>
    <row r="384" spans="1:14" ht="9.75">
      <c r="A384" s="286" t="s">
        <v>2180</v>
      </c>
      <c r="B384" s="276" t="str">
        <f>VLOOKUP(A384,Adr!A:B,2,FALSE)</f>
        <v>Slovenský zväz cyklistiky</v>
      </c>
      <c r="C384" s="277" t="s">
        <v>2820</v>
      </c>
      <c r="D384" s="278">
        <v>15000</v>
      </c>
      <c r="E384" s="287">
        <v>0</v>
      </c>
      <c r="F384" s="280" t="s">
        <v>384</v>
      </c>
      <c r="G384" s="289" t="s">
        <v>360</v>
      </c>
      <c r="H384" s="281" t="s">
        <v>2399</v>
      </c>
      <c r="I384" s="282" t="str">
        <f t="shared" si="25"/>
        <v>00684112d</v>
      </c>
      <c r="J384" s="283" t="str">
        <f t="shared" si="26"/>
        <v>00684112026 03</v>
      </c>
      <c r="K384" s="284"/>
      <c r="L384" s="283" t="str">
        <f t="shared" si="27"/>
        <v>00684112026 03B</v>
      </c>
      <c r="M384" s="284" t="str">
        <f t="shared" si="28"/>
        <v>Slovenský zväz cyklistikydBSvrček Martin</v>
      </c>
      <c r="N384" s="270" t="str">
        <f t="shared" si="29"/>
        <v>00684112dB</v>
      </c>
    </row>
    <row r="385" spans="1:14" ht="9.75">
      <c r="A385" s="286" t="s">
        <v>2180</v>
      </c>
      <c r="B385" s="276" t="str">
        <f>VLOOKUP(A385,Adr!A:B,2,FALSE)</f>
        <v>Slovenský zväz cyklistiky</v>
      </c>
      <c r="C385" s="277" t="s">
        <v>2821</v>
      </c>
      <c r="D385" s="278">
        <v>90000</v>
      </c>
      <c r="E385" s="287">
        <v>0</v>
      </c>
      <c r="F385" s="280" t="s">
        <v>386</v>
      </c>
      <c r="G385" s="289" t="s">
        <v>360</v>
      </c>
      <c r="H385" s="281" t="s">
        <v>2399</v>
      </c>
      <c r="I385" s="282" t="str">
        <f t="shared" si="25"/>
        <v>00684112e</v>
      </c>
      <c r="J385" s="283" t="str">
        <f t="shared" si="26"/>
        <v>00684112026 03</v>
      </c>
      <c r="K385" s="284"/>
      <c r="L385" s="283" t="str">
        <f t="shared" si="27"/>
        <v>00684112026 03B</v>
      </c>
      <c r="M385" s="284" t="str">
        <f t="shared" si="28"/>
        <v>Slovenský zväz cyklistikyeBMedzinárodné cyklistické preteky Okolo Slovenska</v>
      </c>
      <c r="N385" s="270" t="str">
        <f t="shared" si="29"/>
        <v>00684112eB</v>
      </c>
    </row>
    <row r="386" spans="1:14" ht="9.75">
      <c r="A386" s="280" t="s">
        <v>2188</v>
      </c>
      <c r="B386" s="276" t="str">
        <f>VLOOKUP(A386,Adr!A:B,2,FALSE)</f>
        <v>Slovenský zväz dráhového golfu</v>
      </c>
      <c r="C386" s="277" t="s">
        <v>2822</v>
      </c>
      <c r="D386" s="278">
        <v>43525</v>
      </c>
      <c r="E386" s="279">
        <v>0</v>
      </c>
      <c r="F386" s="280" t="s">
        <v>378</v>
      </c>
      <c r="G386" s="289" t="s">
        <v>358</v>
      </c>
      <c r="H386" s="281" t="s">
        <v>2399</v>
      </c>
      <c r="I386" s="282" t="str">
        <f aca="true" t="shared" si="30" ref="I386:I449">A386&amp;F386</f>
        <v>31806431a</v>
      </c>
      <c r="J386" s="283" t="str">
        <f aca="true" t="shared" si="31" ref="J386:J449">A386&amp;G386</f>
        <v>31806431026 02</v>
      </c>
      <c r="K386" s="284" t="s">
        <v>2823</v>
      </c>
      <c r="L386" s="283" t="str">
        <f aca="true" t="shared" si="32" ref="L386:L449">A386&amp;G386&amp;H386</f>
        <v>31806431026 02B</v>
      </c>
      <c r="M386" s="284" t="str">
        <f aca="true" t="shared" si="33" ref="M386:M449">B386&amp;F386&amp;H386&amp;C386</f>
        <v>Slovenský zväz dráhového golfuaBdráhový golf - bežné transfery</v>
      </c>
      <c r="N386" s="270" t="str">
        <f aca="true" t="shared" si="34" ref="N386:N449">+I386&amp;H386</f>
        <v>31806431aB</v>
      </c>
    </row>
    <row r="387" spans="1:14" ht="9.75">
      <c r="A387" s="280" t="s">
        <v>2194</v>
      </c>
      <c r="B387" s="276" t="str">
        <f>VLOOKUP(A387,Adr!A:B,2,FALSE)</f>
        <v>Slovenský zväz florbalu</v>
      </c>
      <c r="C387" s="277" t="s">
        <v>2824</v>
      </c>
      <c r="D387" s="290">
        <v>841417</v>
      </c>
      <c r="E387" s="287">
        <v>0</v>
      </c>
      <c r="F387" s="280" t="s">
        <v>378</v>
      </c>
      <c r="G387" s="281" t="s">
        <v>358</v>
      </c>
      <c r="H387" s="281" t="s">
        <v>2399</v>
      </c>
      <c r="I387" s="282" t="str">
        <f t="shared" si="30"/>
        <v>31795421a</v>
      </c>
      <c r="J387" s="283" t="str">
        <f t="shared" si="31"/>
        <v>31795421026 02</v>
      </c>
      <c r="K387" s="284" t="s">
        <v>2825</v>
      </c>
      <c r="L387" s="283" t="str">
        <f t="shared" si="32"/>
        <v>31795421026 02B</v>
      </c>
      <c r="M387" s="284" t="str">
        <f t="shared" si="33"/>
        <v>Slovenský zväz florbaluaBflorbal - bežné transfery</v>
      </c>
      <c r="N387" s="270" t="str">
        <f t="shared" si="34"/>
        <v>31795421aB</v>
      </c>
    </row>
    <row r="388" spans="1:14" ht="30">
      <c r="A388" s="280" t="s">
        <v>2194</v>
      </c>
      <c r="B388" s="276" t="str">
        <f>VLOOKUP(A388,Adr!A:B,2,FALSE)</f>
        <v>Slovenský zväz florbalu</v>
      </c>
      <c r="C388" s="277" t="s">
        <v>2826</v>
      </c>
      <c r="D388" s="290">
        <v>29500</v>
      </c>
      <c r="E388" s="287">
        <v>0</v>
      </c>
      <c r="F388" s="280" t="s">
        <v>396</v>
      </c>
      <c r="G388" s="281" t="s">
        <v>356</v>
      </c>
      <c r="H388" s="281" t="s">
        <v>2399</v>
      </c>
      <c r="I388" s="282" t="str">
        <f t="shared" si="30"/>
        <v>31795421j</v>
      </c>
      <c r="J388" s="283" t="str">
        <f t="shared" si="31"/>
        <v>31795421026 01</v>
      </c>
      <c r="K388" s="284"/>
      <c r="L388" s="283" t="str">
        <f t="shared" si="32"/>
        <v>31795421026 01B</v>
      </c>
      <c r="M388" s="284" t="str">
        <f t="shared" si="33"/>
        <v>Slovenský zväz florbalujBZabezpečenie finále školských športových súťaží (Trenčín 2023) v súťažiach kategórie "A" vo florbale základných škôl</v>
      </c>
      <c r="N388" s="270" t="str">
        <f t="shared" si="34"/>
        <v>31795421jB</v>
      </c>
    </row>
    <row r="389" spans="1:14" ht="20.25">
      <c r="A389" s="286" t="s">
        <v>2194</v>
      </c>
      <c r="B389" s="276" t="str">
        <f>VLOOKUP(A389,Adr!A:B,2,FALSE)</f>
        <v>Slovenský zväz florbalu</v>
      </c>
      <c r="C389" s="277" t="s">
        <v>2827</v>
      </c>
      <c r="D389" s="278">
        <v>30500</v>
      </c>
      <c r="E389" s="279">
        <v>0</v>
      </c>
      <c r="F389" s="280" t="s">
        <v>396</v>
      </c>
      <c r="G389" s="289" t="s">
        <v>356</v>
      </c>
      <c r="H389" s="281" t="s">
        <v>2399</v>
      </c>
      <c r="I389" s="282" t="str">
        <f t="shared" si="30"/>
        <v>31795421j</v>
      </c>
      <c r="J389" s="283" t="str">
        <f t="shared" si="31"/>
        <v>31795421026 01</v>
      </c>
      <c r="K389" s="284"/>
      <c r="L389" s="283" t="str">
        <f t="shared" si="32"/>
        <v>31795421026 01B</v>
      </c>
      <c r="M389" s="284" t="str">
        <f t="shared" si="33"/>
        <v>Slovenský zväz florbalujBZabezpečenie školských športových súťaží 2023 v súťažiach kategórie "A" vo florbale  stredných škôl</v>
      </c>
      <c r="N389" s="270" t="str">
        <f t="shared" si="34"/>
        <v>31795421jB</v>
      </c>
    </row>
    <row r="390" spans="1:14" ht="9.75">
      <c r="A390" s="280" t="s">
        <v>2200</v>
      </c>
      <c r="B390" s="276" t="str">
        <f>VLOOKUP(A390,Adr!A:B,2,FALSE)</f>
        <v>Slovenský zväz hádzanej</v>
      </c>
      <c r="C390" s="277" t="s">
        <v>2828</v>
      </c>
      <c r="D390" s="290">
        <v>2383941</v>
      </c>
      <c r="E390" s="287">
        <v>0</v>
      </c>
      <c r="F390" s="280" t="s">
        <v>378</v>
      </c>
      <c r="G390" s="281" t="s">
        <v>358</v>
      </c>
      <c r="H390" s="281" t="s">
        <v>2399</v>
      </c>
      <c r="I390" s="282" t="str">
        <f t="shared" si="30"/>
        <v>30774772a</v>
      </c>
      <c r="J390" s="283" t="str">
        <f t="shared" si="31"/>
        <v>30774772026 02</v>
      </c>
      <c r="K390" s="284" t="s">
        <v>2829</v>
      </c>
      <c r="L390" s="283" t="str">
        <f t="shared" si="32"/>
        <v>30774772026 02B</v>
      </c>
      <c r="M390" s="284" t="str">
        <f t="shared" si="33"/>
        <v>Slovenský zväz hádzanejaBhádzaná - bežné transfery</v>
      </c>
      <c r="N390" s="270" t="str">
        <f t="shared" si="34"/>
        <v>30774772aB</v>
      </c>
    </row>
    <row r="391" spans="1:14" ht="20.25">
      <c r="A391" s="244" t="s">
        <v>2200</v>
      </c>
      <c r="B391" s="276" t="str">
        <f>VLOOKUP(A391,Adr!A:B,2,FALSE)</f>
        <v>Slovenský zväz hádzanej</v>
      </c>
      <c r="C391" s="277" t="s">
        <v>2830</v>
      </c>
      <c r="D391" s="278">
        <v>29300</v>
      </c>
      <c r="E391" s="279">
        <v>0</v>
      </c>
      <c r="F391" s="280" t="s">
        <v>396</v>
      </c>
      <c r="G391" s="285" t="s">
        <v>356</v>
      </c>
      <c r="H391" s="281" t="s">
        <v>2399</v>
      </c>
      <c r="I391" s="282" t="str">
        <f t="shared" si="30"/>
        <v>30774772j</v>
      </c>
      <c r="J391" s="283" t="str">
        <f t="shared" si="31"/>
        <v>30774772026 01</v>
      </c>
      <c r="K391" s="284"/>
      <c r="L391" s="283" t="str">
        <f t="shared" si="32"/>
        <v>30774772026 01B</v>
      </c>
      <c r="M391" s="284" t="str">
        <f t="shared" si="33"/>
        <v>Slovenský zväz hádzanejjBZabezpečenie školských športových súťaží 2023 v súťažiach kategórie "A" v hádzanej  stredných škôl</v>
      </c>
      <c r="N391" s="270" t="str">
        <f t="shared" si="34"/>
        <v>30774772jB</v>
      </c>
    </row>
    <row r="392" spans="1:14" ht="9.75">
      <c r="A392" s="280" t="s">
        <v>2206</v>
      </c>
      <c r="B392" s="276" t="str">
        <f>VLOOKUP(A392,Adr!A:B,2,FALSE)</f>
        <v>Slovenský zväz jachtingu</v>
      </c>
      <c r="C392" s="277" t="s">
        <v>2831</v>
      </c>
      <c r="D392" s="290">
        <v>116049</v>
      </c>
      <c r="E392" s="279">
        <v>0</v>
      </c>
      <c r="F392" s="280" t="s">
        <v>378</v>
      </c>
      <c r="G392" s="281" t="s">
        <v>358</v>
      </c>
      <c r="H392" s="281" t="s">
        <v>2399</v>
      </c>
      <c r="I392" s="282" t="str">
        <f t="shared" si="30"/>
        <v>30793211a</v>
      </c>
      <c r="J392" s="283" t="str">
        <f t="shared" si="31"/>
        <v>30793211026 02</v>
      </c>
      <c r="K392" s="284" t="s">
        <v>2832</v>
      </c>
      <c r="L392" s="283" t="str">
        <f t="shared" si="32"/>
        <v>30793211026 02B</v>
      </c>
      <c r="M392" s="284" t="str">
        <f t="shared" si="33"/>
        <v>Slovenský zväz jachtinguaBjachting - bežné transfery</v>
      </c>
      <c r="N392" s="270" t="str">
        <f t="shared" si="34"/>
        <v>30793211aB</v>
      </c>
    </row>
    <row r="393" spans="1:14" ht="9.75">
      <c r="A393" s="280" t="s">
        <v>2206</v>
      </c>
      <c r="B393" s="276" t="str">
        <f>VLOOKUP(A393,Adr!A:B,2,FALSE)</f>
        <v>Slovenský zväz jachtingu</v>
      </c>
      <c r="C393" s="277" t="s">
        <v>2833</v>
      </c>
      <c r="D393" s="290">
        <v>10000</v>
      </c>
      <c r="E393" s="287">
        <v>0</v>
      </c>
      <c r="F393" s="280" t="s">
        <v>384</v>
      </c>
      <c r="G393" s="289" t="s">
        <v>360</v>
      </c>
      <c r="H393" s="281" t="s">
        <v>2399</v>
      </c>
      <c r="I393" s="282" t="str">
        <f t="shared" si="30"/>
        <v>30793211d</v>
      </c>
      <c r="J393" s="283" t="str">
        <f t="shared" si="31"/>
        <v>30793211026 03</v>
      </c>
      <c r="K393" s="284"/>
      <c r="L393" s="283" t="str">
        <f t="shared" si="32"/>
        <v>30793211026 03B</v>
      </c>
      <c r="M393" s="284" t="str">
        <f t="shared" si="33"/>
        <v>Slovenský zväz jachtingudBPollák Patrik</v>
      </c>
      <c r="N393" s="270" t="str">
        <f t="shared" si="34"/>
        <v>30793211dB</v>
      </c>
    </row>
    <row r="394" spans="1:14" ht="9.75">
      <c r="A394" s="280" t="s">
        <v>2206</v>
      </c>
      <c r="B394" s="276" t="str">
        <f>VLOOKUP(A394,Adr!A:B,2,FALSE)</f>
        <v>Slovenský zväz jachtingu</v>
      </c>
      <c r="C394" s="277" t="s">
        <v>2834</v>
      </c>
      <c r="D394" s="290">
        <v>2500</v>
      </c>
      <c r="E394" s="287">
        <v>0</v>
      </c>
      <c r="F394" s="280" t="s">
        <v>384</v>
      </c>
      <c r="G394" s="289" t="s">
        <v>360</v>
      </c>
      <c r="H394" s="281" t="s">
        <v>2415</v>
      </c>
      <c r="I394" s="282" t="str">
        <f t="shared" si="30"/>
        <v>30793211d</v>
      </c>
      <c r="J394" s="283" t="str">
        <f t="shared" si="31"/>
        <v>30793211026 03</v>
      </c>
      <c r="K394" s="284"/>
      <c r="L394" s="283" t="str">
        <f t="shared" si="32"/>
        <v>30793211026 03K</v>
      </c>
      <c r="M394" s="284" t="str">
        <f t="shared" si="33"/>
        <v>Slovenský zväz jachtingudKPollák Patrik - kapitálové výdavky</v>
      </c>
      <c r="N394" s="270" t="str">
        <f t="shared" si="34"/>
        <v>30793211dK</v>
      </c>
    </row>
    <row r="395" spans="1:14" ht="9.75">
      <c r="A395" s="244" t="s">
        <v>2212</v>
      </c>
      <c r="B395" s="276" t="str">
        <f>VLOOKUP(A395,Adr!A:B,2,FALSE)</f>
        <v>Slovenský zväz Judo</v>
      </c>
      <c r="C395" s="288" t="s">
        <v>2835</v>
      </c>
      <c r="D395" s="289">
        <v>294424</v>
      </c>
      <c r="E395" s="279">
        <v>0</v>
      </c>
      <c r="F395" s="280" t="s">
        <v>378</v>
      </c>
      <c r="G395" s="281" t="s">
        <v>358</v>
      </c>
      <c r="H395" s="281" t="s">
        <v>2399</v>
      </c>
      <c r="I395" s="282" t="str">
        <f t="shared" si="30"/>
        <v>17308518a</v>
      </c>
      <c r="J395" s="283" t="str">
        <f t="shared" si="31"/>
        <v>17308518026 02</v>
      </c>
      <c r="K395" s="284" t="s">
        <v>2836</v>
      </c>
      <c r="L395" s="283" t="str">
        <f t="shared" si="32"/>
        <v>17308518026 02B</v>
      </c>
      <c r="M395" s="284" t="str">
        <f t="shared" si="33"/>
        <v>Slovenský zväz JudoaBjudo - bežné transfery</v>
      </c>
      <c r="N395" s="270" t="str">
        <f t="shared" si="34"/>
        <v>17308518aB</v>
      </c>
    </row>
    <row r="396" spans="1:14" ht="9.75">
      <c r="A396" s="244" t="s">
        <v>2212</v>
      </c>
      <c r="B396" s="276" t="str">
        <f>VLOOKUP(A396,Adr!A:B,2,FALSE)</f>
        <v>Slovenský zväz Judo</v>
      </c>
      <c r="C396" s="277" t="s">
        <v>2837</v>
      </c>
      <c r="D396" s="278">
        <v>12500</v>
      </c>
      <c r="E396" s="279">
        <v>0</v>
      </c>
      <c r="F396" s="280" t="s">
        <v>384</v>
      </c>
      <c r="G396" s="289" t="s">
        <v>360</v>
      </c>
      <c r="H396" s="281" t="s">
        <v>2399</v>
      </c>
      <c r="I396" s="282" t="str">
        <f t="shared" si="30"/>
        <v>17308518d</v>
      </c>
      <c r="J396" s="283" t="str">
        <f t="shared" si="31"/>
        <v>17308518026 03</v>
      </c>
      <c r="K396" s="284"/>
      <c r="L396" s="283" t="str">
        <f t="shared" si="32"/>
        <v>17308518026 03B</v>
      </c>
      <c r="M396" s="284" t="str">
        <f t="shared" si="33"/>
        <v>Slovenský zväz JudodBÁdam Viktor</v>
      </c>
      <c r="N396" s="270" t="str">
        <f t="shared" si="34"/>
        <v>17308518dB</v>
      </c>
    </row>
    <row r="397" spans="1:14" ht="9.75">
      <c r="A397" s="280" t="s">
        <v>2212</v>
      </c>
      <c r="B397" s="276" t="str">
        <f>VLOOKUP(A397,Adr!A:B,2,FALSE)</f>
        <v>Slovenský zväz Judo</v>
      </c>
      <c r="C397" s="277" t="s">
        <v>2838</v>
      </c>
      <c r="D397" s="290">
        <v>10000</v>
      </c>
      <c r="E397" s="279">
        <v>0</v>
      </c>
      <c r="F397" s="280" t="s">
        <v>384</v>
      </c>
      <c r="G397" s="281" t="s">
        <v>360</v>
      </c>
      <c r="H397" s="281" t="s">
        <v>2399</v>
      </c>
      <c r="I397" s="282" t="str">
        <f t="shared" si="30"/>
        <v>17308518d</v>
      </c>
      <c r="J397" s="283" t="str">
        <f t="shared" si="31"/>
        <v>17308518026 03</v>
      </c>
      <c r="K397" s="284"/>
      <c r="L397" s="283" t="str">
        <f t="shared" si="32"/>
        <v>17308518026 03B</v>
      </c>
      <c r="M397" s="284" t="str">
        <f t="shared" si="33"/>
        <v>Slovenský zväz JudodBFízeľ Márius</v>
      </c>
      <c r="N397" s="270" t="str">
        <f t="shared" si="34"/>
        <v>17308518dB</v>
      </c>
    </row>
    <row r="398" spans="1:14" ht="9.75">
      <c r="A398" s="280" t="s">
        <v>2212</v>
      </c>
      <c r="B398" s="276" t="str">
        <f>VLOOKUP(A398,Adr!A:B,2,FALSE)</f>
        <v>Slovenský zväz Judo</v>
      </c>
      <c r="C398" s="277" t="s">
        <v>2839</v>
      </c>
      <c r="D398" s="290">
        <v>33800</v>
      </c>
      <c r="E398" s="287">
        <v>0</v>
      </c>
      <c r="F398" s="280" t="s">
        <v>384</v>
      </c>
      <c r="G398" s="281" t="s">
        <v>360</v>
      </c>
      <c r="H398" s="281" t="s">
        <v>2399</v>
      </c>
      <c r="I398" s="282" t="str">
        <f t="shared" si="30"/>
        <v>17308518d</v>
      </c>
      <c r="J398" s="283" t="str">
        <f t="shared" si="31"/>
        <v>17308518026 03</v>
      </c>
      <c r="K398" s="284"/>
      <c r="L398" s="283" t="str">
        <f t="shared" si="32"/>
        <v>17308518026 03B</v>
      </c>
      <c r="M398" s="284" t="str">
        <f t="shared" si="33"/>
        <v>Slovenský zväz JudodBMaťašeje Benjamín</v>
      </c>
      <c r="N398" s="270" t="str">
        <f t="shared" si="34"/>
        <v>17308518dB</v>
      </c>
    </row>
    <row r="399" spans="1:14" ht="9.75">
      <c r="A399" s="244" t="s">
        <v>2212</v>
      </c>
      <c r="B399" s="276" t="str">
        <f>VLOOKUP(A399,Adr!A:B,2,FALSE)</f>
        <v>Slovenský zväz Judo</v>
      </c>
      <c r="C399" s="288" t="s">
        <v>2840</v>
      </c>
      <c r="D399" s="289">
        <v>8700</v>
      </c>
      <c r="E399" s="279">
        <v>0</v>
      </c>
      <c r="F399" s="280" t="s">
        <v>384</v>
      </c>
      <c r="G399" s="285" t="s">
        <v>360</v>
      </c>
      <c r="H399" s="281" t="s">
        <v>2399</v>
      </c>
      <c r="I399" s="282" t="str">
        <f t="shared" si="30"/>
        <v>17308518d</v>
      </c>
      <c r="J399" s="283" t="str">
        <f t="shared" si="31"/>
        <v>17308518026 03</v>
      </c>
      <c r="K399" s="284"/>
      <c r="L399" s="283" t="str">
        <f t="shared" si="32"/>
        <v>17308518026 03B</v>
      </c>
      <c r="M399" s="284" t="str">
        <f t="shared" si="33"/>
        <v>Slovenský zväz JudodBTománková Lenka</v>
      </c>
      <c r="N399" s="270" t="str">
        <f t="shared" si="34"/>
        <v>17308518dB</v>
      </c>
    </row>
    <row r="400" spans="1:14" ht="9.75">
      <c r="A400" s="250" t="s">
        <v>2212</v>
      </c>
      <c r="B400" s="276" t="str">
        <f>VLOOKUP(A400,Adr!A:B,2,FALSE)</f>
        <v>Slovenský zväz Judo</v>
      </c>
      <c r="C400" s="288" t="s">
        <v>2841</v>
      </c>
      <c r="D400" s="289">
        <v>8700</v>
      </c>
      <c r="E400" s="287">
        <v>0</v>
      </c>
      <c r="F400" s="280" t="s">
        <v>384</v>
      </c>
      <c r="G400" s="289" t="s">
        <v>360</v>
      </c>
      <c r="H400" s="281" t="s">
        <v>2399</v>
      </c>
      <c r="I400" s="282" t="str">
        <f t="shared" si="30"/>
        <v>17308518d</v>
      </c>
      <c r="J400" s="283" t="str">
        <f t="shared" si="31"/>
        <v>17308518026 03</v>
      </c>
      <c r="K400" s="284"/>
      <c r="L400" s="283" t="str">
        <f t="shared" si="32"/>
        <v>17308518026 03B</v>
      </c>
      <c r="M400" s="284" t="str">
        <f t="shared" si="33"/>
        <v>Slovenský zväz JudodBTománková Patrícia</v>
      </c>
      <c r="N400" s="270" t="str">
        <f t="shared" si="34"/>
        <v>17308518dB</v>
      </c>
    </row>
    <row r="401" spans="1:14" ht="9.75">
      <c r="A401" s="280" t="s">
        <v>2212</v>
      </c>
      <c r="B401" s="276" t="str">
        <f>VLOOKUP(A401,Adr!A:B,2,FALSE)</f>
        <v>Slovenský zväz Judo</v>
      </c>
      <c r="C401" s="277" t="s">
        <v>2842</v>
      </c>
      <c r="D401" s="290">
        <v>511</v>
      </c>
      <c r="E401" s="279">
        <v>0</v>
      </c>
      <c r="F401" s="280" t="s">
        <v>388</v>
      </c>
      <c r="G401" s="281" t="s">
        <v>360</v>
      </c>
      <c r="H401" s="281" t="s">
        <v>2399</v>
      </c>
      <c r="I401" s="282" t="str">
        <f t="shared" si="30"/>
        <v>17308518f</v>
      </c>
      <c r="J401" s="283" t="str">
        <f t="shared" si="31"/>
        <v>17308518026 03</v>
      </c>
      <c r="K401" s="284"/>
      <c r="L401" s="283" t="str">
        <f t="shared" si="32"/>
        <v>17308518026 03B</v>
      </c>
      <c r="M401" s="284" t="str">
        <f t="shared" si="33"/>
        <v>Slovenský zväz JudofBodmena trénerovi Ján Gregor</v>
      </c>
      <c r="N401" s="270" t="str">
        <f t="shared" si="34"/>
        <v>17308518fB</v>
      </c>
    </row>
    <row r="402" spans="1:14" ht="9.75">
      <c r="A402" s="280" t="s">
        <v>2212</v>
      </c>
      <c r="B402" s="276" t="str">
        <f>VLOOKUP(A402,Adr!A:B,2,FALSE)</f>
        <v>Slovenský zväz Judo</v>
      </c>
      <c r="C402" s="277" t="s">
        <v>2843</v>
      </c>
      <c r="D402" s="290">
        <v>511</v>
      </c>
      <c r="E402" s="279">
        <v>0</v>
      </c>
      <c r="F402" s="280" t="s">
        <v>388</v>
      </c>
      <c r="G402" s="281" t="s">
        <v>360</v>
      </c>
      <c r="H402" s="281" t="s">
        <v>2399</v>
      </c>
      <c r="I402" s="282" t="str">
        <f t="shared" si="30"/>
        <v>17308518f</v>
      </c>
      <c r="J402" s="283" t="str">
        <f t="shared" si="31"/>
        <v>17308518026 03</v>
      </c>
      <c r="K402" s="284"/>
      <c r="L402" s="283" t="str">
        <f t="shared" si="32"/>
        <v>17308518026 03B</v>
      </c>
      <c r="M402" s="284" t="str">
        <f t="shared" si="33"/>
        <v>Slovenský zväz JudofBodmena trénerovi Jozef Tománek</v>
      </c>
      <c r="N402" s="270" t="str">
        <f t="shared" si="34"/>
        <v>17308518fB</v>
      </c>
    </row>
    <row r="403" spans="1:14" ht="9.75">
      <c r="A403" s="280" t="s">
        <v>2219</v>
      </c>
      <c r="B403" s="276" t="str">
        <f>VLOOKUP(A403,Adr!A:B,2,FALSE)</f>
        <v>Slovenský Zväz Karate</v>
      </c>
      <c r="C403" s="277" t="s">
        <v>2844</v>
      </c>
      <c r="D403" s="290">
        <v>925463</v>
      </c>
      <c r="E403" s="287">
        <v>0</v>
      </c>
      <c r="F403" s="280" t="s">
        <v>378</v>
      </c>
      <c r="G403" s="281" t="s">
        <v>358</v>
      </c>
      <c r="H403" s="281" t="s">
        <v>2399</v>
      </c>
      <c r="I403" s="282" t="str">
        <f t="shared" si="30"/>
        <v>30811571a</v>
      </c>
      <c r="J403" s="283" t="str">
        <f t="shared" si="31"/>
        <v>30811571026 02</v>
      </c>
      <c r="K403" s="284" t="s">
        <v>2845</v>
      </c>
      <c r="L403" s="283" t="str">
        <f t="shared" si="32"/>
        <v>30811571026 02B</v>
      </c>
      <c r="M403" s="284" t="str">
        <f t="shared" si="33"/>
        <v>Slovenský Zväz KarateaBkarate - bežné transfery</v>
      </c>
      <c r="N403" s="270" t="str">
        <f t="shared" si="34"/>
        <v>30811571aB</v>
      </c>
    </row>
    <row r="404" spans="1:14" ht="20.25">
      <c r="A404" s="244" t="s">
        <v>2219</v>
      </c>
      <c r="B404" s="276" t="str">
        <f>VLOOKUP(A404,Adr!A:B,2,FALSE)</f>
        <v>Slovenský Zväz Karate</v>
      </c>
      <c r="C404" s="277" t="s">
        <v>2457</v>
      </c>
      <c r="D404" s="278">
        <v>9805</v>
      </c>
      <c r="E404" s="279">
        <v>0</v>
      </c>
      <c r="F404" s="280" t="s">
        <v>382</v>
      </c>
      <c r="G404" s="281" t="s">
        <v>360</v>
      </c>
      <c r="H404" s="281" t="s">
        <v>2399</v>
      </c>
      <c r="I404" s="282" t="str">
        <f t="shared" si="30"/>
        <v>30811571c</v>
      </c>
      <c r="J404" s="283" t="str">
        <f t="shared" si="31"/>
        <v>30811571026 03</v>
      </c>
      <c r="K404" s="284"/>
      <c r="L404" s="283" t="str">
        <f t="shared" si="32"/>
        <v>30811571026 03B</v>
      </c>
      <c r="M404" s="284" t="str">
        <f t="shared" si="33"/>
        <v>Slovenský Zväz KaratecBzabezpečenie a rozvoj zdravotne postihnutých športovcov (SPV)</v>
      </c>
      <c r="N404" s="270" t="str">
        <f t="shared" si="34"/>
        <v>30811571cB</v>
      </c>
    </row>
    <row r="405" spans="1:14" ht="9.75">
      <c r="A405" s="250" t="s">
        <v>2219</v>
      </c>
      <c r="B405" s="276" t="str">
        <f>VLOOKUP(A405,Adr!A:B,2,FALSE)</f>
        <v>Slovenský Zväz Karate</v>
      </c>
      <c r="C405" s="288" t="s">
        <v>2846</v>
      </c>
      <c r="D405" s="289">
        <v>5000</v>
      </c>
      <c r="E405" s="287">
        <v>0</v>
      </c>
      <c r="F405" s="280" t="s">
        <v>384</v>
      </c>
      <c r="G405" s="289" t="s">
        <v>360</v>
      </c>
      <c r="H405" s="281" t="s">
        <v>2399</v>
      </c>
      <c r="I405" s="282" t="str">
        <f t="shared" si="30"/>
        <v>30811571d</v>
      </c>
      <c r="J405" s="283" t="str">
        <f t="shared" si="31"/>
        <v>30811571026 03</v>
      </c>
      <c r="K405" s="284"/>
      <c r="L405" s="283" t="str">
        <f t="shared" si="32"/>
        <v>30811571026 03B</v>
      </c>
      <c r="M405" s="284" t="str">
        <f t="shared" si="33"/>
        <v>Slovenský Zväz KaratedBGyurík Adi</v>
      </c>
      <c r="N405" s="270" t="str">
        <f t="shared" si="34"/>
        <v>30811571dB</v>
      </c>
    </row>
    <row r="406" spans="1:14" ht="9.75">
      <c r="A406" s="280" t="s">
        <v>2219</v>
      </c>
      <c r="B406" s="276" t="str">
        <f>VLOOKUP(A406,Adr!A:B,2,FALSE)</f>
        <v>Slovenský Zväz Karate</v>
      </c>
      <c r="C406" s="277" t="s">
        <v>2847</v>
      </c>
      <c r="D406" s="290">
        <v>5000</v>
      </c>
      <c r="E406" s="279">
        <v>0</v>
      </c>
      <c r="F406" s="280" t="s">
        <v>384</v>
      </c>
      <c r="G406" s="281" t="s">
        <v>360</v>
      </c>
      <c r="H406" s="281" t="s">
        <v>2399</v>
      </c>
      <c r="I406" s="282" t="str">
        <f t="shared" si="30"/>
        <v>30811571d</v>
      </c>
      <c r="J406" s="283" t="str">
        <f t="shared" si="31"/>
        <v>30811571026 03</v>
      </c>
      <c r="K406" s="284"/>
      <c r="L406" s="283" t="str">
        <f t="shared" si="32"/>
        <v>30811571026 03B</v>
      </c>
      <c r="M406" s="284" t="str">
        <f t="shared" si="33"/>
        <v>Slovenský Zväz KaratedBKopúňová Miroslava</v>
      </c>
      <c r="N406" s="270" t="str">
        <f t="shared" si="34"/>
        <v>30811571dB</v>
      </c>
    </row>
    <row r="407" spans="1:14" ht="9.75">
      <c r="A407" s="280" t="s">
        <v>2219</v>
      </c>
      <c r="B407" s="276" t="str">
        <f>VLOOKUP(A407,Adr!A:B,2,FALSE)</f>
        <v>Slovenský Zväz Karate</v>
      </c>
      <c r="C407" s="277" t="s">
        <v>2848</v>
      </c>
      <c r="D407" s="290">
        <v>5000</v>
      </c>
      <c r="E407" s="287">
        <v>0</v>
      </c>
      <c r="F407" s="280" t="s">
        <v>384</v>
      </c>
      <c r="G407" s="289" t="s">
        <v>360</v>
      </c>
      <c r="H407" s="281" t="s">
        <v>2399</v>
      </c>
      <c r="I407" s="282" t="str">
        <f t="shared" si="30"/>
        <v>30811571d</v>
      </c>
      <c r="J407" s="283" t="str">
        <f t="shared" si="31"/>
        <v>30811571026 03</v>
      </c>
      <c r="K407" s="284"/>
      <c r="L407" s="283" t="str">
        <f t="shared" si="32"/>
        <v>30811571026 03B</v>
      </c>
      <c r="M407" s="284" t="str">
        <f t="shared" si="33"/>
        <v>Slovenský Zväz KaratedBKvasnicová Nina</v>
      </c>
      <c r="N407" s="270" t="str">
        <f t="shared" si="34"/>
        <v>30811571dB</v>
      </c>
    </row>
    <row r="408" spans="1:14" ht="9.75">
      <c r="A408" s="280" t="s">
        <v>2219</v>
      </c>
      <c r="B408" s="276" t="str">
        <f>VLOOKUP(A408,Adr!A:B,2,FALSE)</f>
        <v>Slovenský Zväz Karate</v>
      </c>
      <c r="C408" s="277" t="s">
        <v>2849</v>
      </c>
      <c r="D408" s="290">
        <v>15000</v>
      </c>
      <c r="E408" s="287">
        <v>0</v>
      </c>
      <c r="F408" s="280" t="s">
        <v>384</v>
      </c>
      <c r="G408" s="281" t="s">
        <v>360</v>
      </c>
      <c r="H408" s="281" t="s">
        <v>2399</v>
      </c>
      <c r="I408" s="282" t="str">
        <f t="shared" si="30"/>
        <v>30811571d</v>
      </c>
      <c r="J408" s="283" t="str">
        <f t="shared" si="31"/>
        <v>30811571026 03</v>
      </c>
      <c r="K408" s="284"/>
      <c r="L408" s="283" t="str">
        <f t="shared" si="32"/>
        <v>30811571026 03B</v>
      </c>
      <c r="M408" s="284" t="str">
        <f t="shared" si="33"/>
        <v>Slovenský Zväz KaratedBSuchánková Ingrida</v>
      </c>
      <c r="N408" s="270" t="str">
        <f t="shared" si="34"/>
        <v>30811571dB</v>
      </c>
    </row>
    <row r="409" spans="1:14" ht="9.75">
      <c r="A409" s="280" t="s">
        <v>2219</v>
      </c>
      <c r="B409" s="276" t="str">
        <f>VLOOKUP(A409,Adr!A:B,2,FALSE)</f>
        <v>Slovenský Zväz Karate</v>
      </c>
      <c r="C409" s="277" t="s">
        <v>2850</v>
      </c>
      <c r="D409" s="290">
        <v>1092</v>
      </c>
      <c r="E409" s="279">
        <v>0</v>
      </c>
      <c r="F409" s="280" t="s">
        <v>388</v>
      </c>
      <c r="G409" s="281" t="s">
        <v>360</v>
      </c>
      <c r="H409" s="281" t="s">
        <v>2399</v>
      </c>
      <c r="I409" s="282" t="str">
        <f t="shared" si="30"/>
        <v>30811571f</v>
      </c>
      <c r="J409" s="283" t="str">
        <f t="shared" si="31"/>
        <v>30811571026 03</v>
      </c>
      <c r="K409" s="284"/>
      <c r="L409" s="283" t="str">
        <f t="shared" si="32"/>
        <v>30811571026 03B</v>
      </c>
      <c r="M409" s="284" t="str">
        <f t="shared" si="33"/>
        <v>Slovenský Zväz KaratefBodmena trénerke Monika Višňovská</v>
      </c>
      <c r="N409" s="270" t="str">
        <f t="shared" si="34"/>
        <v>30811571fB</v>
      </c>
    </row>
    <row r="410" spans="1:14" ht="9.75">
      <c r="A410" s="250" t="s">
        <v>2219</v>
      </c>
      <c r="B410" s="276" t="str">
        <f>VLOOKUP(A410,Adr!A:B,2,FALSE)</f>
        <v>Slovenský Zväz Karate</v>
      </c>
      <c r="C410" s="288" t="s">
        <v>2851</v>
      </c>
      <c r="D410" s="289">
        <v>1457</v>
      </c>
      <c r="E410" s="279">
        <v>0</v>
      </c>
      <c r="F410" s="280" t="s">
        <v>388</v>
      </c>
      <c r="G410" s="285" t="s">
        <v>360</v>
      </c>
      <c r="H410" s="281" t="s">
        <v>2399</v>
      </c>
      <c r="I410" s="282" t="str">
        <f t="shared" si="30"/>
        <v>30811571f</v>
      </c>
      <c r="J410" s="283" t="str">
        <f t="shared" si="31"/>
        <v>30811571026 03</v>
      </c>
      <c r="K410" s="284"/>
      <c r="L410" s="283" t="str">
        <f t="shared" si="32"/>
        <v>30811571026 03B</v>
      </c>
      <c r="M410" s="284" t="str">
        <f t="shared" si="33"/>
        <v>Slovenský Zväz KaratefBodmena trénerovi Daniel Kvasnica</v>
      </c>
      <c r="N410" s="270" t="str">
        <f t="shared" si="34"/>
        <v>30811571fB</v>
      </c>
    </row>
    <row r="411" spans="1:14" ht="9.75">
      <c r="A411" s="280" t="s">
        <v>2219</v>
      </c>
      <c r="B411" s="276" t="str">
        <f>VLOOKUP(A411,Adr!A:B,2,FALSE)</f>
        <v>Slovenský Zväz Karate</v>
      </c>
      <c r="C411" s="292" t="s">
        <v>2852</v>
      </c>
      <c r="D411" s="293">
        <v>1457</v>
      </c>
      <c r="E411" s="279">
        <v>0</v>
      </c>
      <c r="F411" s="280" t="s">
        <v>388</v>
      </c>
      <c r="G411" s="281" t="s">
        <v>360</v>
      </c>
      <c r="H411" s="281" t="s">
        <v>2399</v>
      </c>
      <c r="I411" s="282" t="str">
        <f t="shared" si="30"/>
        <v>30811571f</v>
      </c>
      <c r="J411" s="283" t="str">
        <f t="shared" si="31"/>
        <v>30811571026 03</v>
      </c>
      <c r="K411" s="284"/>
      <c r="L411" s="283" t="str">
        <f t="shared" si="32"/>
        <v>30811571026 03B</v>
      </c>
      <c r="M411" s="284" t="str">
        <f t="shared" si="33"/>
        <v>Slovenský Zväz KaratefBodmena trénerovi Klaudio Farmadín</v>
      </c>
      <c r="N411" s="270" t="str">
        <f t="shared" si="34"/>
        <v>30811571fB</v>
      </c>
    </row>
    <row r="412" spans="1:14" ht="9.75">
      <c r="A412" s="280" t="s">
        <v>2219</v>
      </c>
      <c r="B412" s="276" t="str">
        <f>VLOOKUP(A412,Adr!A:B,2,FALSE)</f>
        <v>Slovenský Zväz Karate</v>
      </c>
      <c r="C412" s="277" t="s">
        <v>2853</v>
      </c>
      <c r="D412" s="290">
        <v>1092</v>
      </c>
      <c r="E412" s="279">
        <v>0</v>
      </c>
      <c r="F412" s="280" t="s">
        <v>388</v>
      </c>
      <c r="G412" s="281" t="s">
        <v>360</v>
      </c>
      <c r="H412" s="281" t="s">
        <v>2399</v>
      </c>
      <c r="I412" s="282" t="str">
        <f t="shared" si="30"/>
        <v>30811571f</v>
      </c>
      <c r="J412" s="283" t="str">
        <f t="shared" si="31"/>
        <v>30811571026 03</v>
      </c>
      <c r="K412" s="284"/>
      <c r="L412" s="283" t="str">
        <f t="shared" si="32"/>
        <v>30811571026 03B</v>
      </c>
      <c r="M412" s="284" t="str">
        <f t="shared" si="33"/>
        <v>Slovenský Zväz KaratefBodmena trénerovi Miroslav Ďuďák</v>
      </c>
      <c r="N412" s="270" t="str">
        <f t="shared" si="34"/>
        <v>30811571fB</v>
      </c>
    </row>
    <row r="413" spans="1:14" ht="9.75">
      <c r="A413" s="280" t="s">
        <v>2219</v>
      </c>
      <c r="B413" s="276" t="str">
        <f>VLOOKUP(A413,Adr!A:B,2,FALSE)</f>
        <v>Slovenský Zväz Karate</v>
      </c>
      <c r="C413" s="277" t="s">
        <v>2854</v>
      </c>
      <c r="D413" s="290">
        <v>1092</v>
      </c>
      <c r="E413" s="279">
        <v>0</v>
      </c>
      <c r="F413" s="280" t="s">
        <v>388</v>
      </c>
      <c r="G413" s="281" t="s">
        <v>360</v>
      </c>
      <c r="H413" s="281" t="s">
        <v>2399</v>
      </c>
      <c r="I413" s="282" t="str">
        <f t="shared" si="30"/>
        <v>30811571f</v>
      </c>
      <c r="J413" s="283" t="str">
        <f t="shared" si="31"/>
        <v>30811571026 03</v>
      </c>
      <c r="K413" s="284"/>
      <c r="L413" s="283" t="str">
        <f t="shared" si="32"/>
        <v>30811571026 03B</v>
      </c>
      <c r="M413" s="284" t="str">
        <f t="shared" si="33"/>
        <v>Slovenský Zväz KaratefBodmena trénerovi Peter Baďura</v>
      </c>
      <c r="N413" s="270" t="str">
        <f t="shared" si="34"/>
        <v>30811571fB</v>
      </c>
    </row>
    <row r="414" spans="1:14" ht="9.75">
      <c r="A414" s="280" t="s">
        <v>2225</v>
      </c>
      <c r="B414" s="276" t="str">
        <f>VLOOKUP(A414,Adr!A:B,2,FALSE)</f>
        <v>Slovenský zväz kickboxu</v>
      </c>
      <c r="C414" s="277" t="s">
        <v>2855</v>
      </c>
      <c r="D414" s="290">
        <v>196124</v>
      </c>
      <c r="E414" s="279">
        <v>0</v>
      </c>
      <c r="F414" s="280" t="s">
        <v>378</v>
      </c>
      <c r="G414" s="281" t="s">
        <v>358</v>
      </c>
      <c r="H414" s="281" t="s">
        <v>2399</v>
      </c>
      <c r="I414" s="282" t="str">
        <f t="shared" si="30"/>
        <v>31119247a</v>
      </c>
      <c r="J414" s="283" t="str">
        <f t="shared" si="31"/>
        <v>31119247026 02</v>
      </c>
      <c r="K414" s="284" t="s">
        <v>2856</v>
      </c>
      <c r="L414" s="283" t="str">
        <f t="shared" si="32"/>
        <v>31119247026 02B</v>
      </c>
      <c r="M414" s="284" t="str">
        <f t="shared" si="33"/>
        <v>Slovenský zväz kickboxuaBkickbox - bežné transfery</v>
      </c>
      <c r="N414" s="270" t="str">
        <f t="shared" si="34"/>
        <v>31119247aB</v>
      </c>
    </row>
    <row r="415" spans="1:14" ht="9.75">
      <c r="A415" s="286" t="s">
        <v>2225</v>
      </c>
      <c r="B415" s="276" t="str">
        <f>VLOOKUP(A415,Adr!A:B,2,FALSE)</f>
        <v>Slovenský zväz kickboxu</v>
      </c>
      <c r="C415" s="277" t="s">
        <v>2857</v>
      </c>
      <c r="D415" s="278">
        <v>15000</v>
      </c>
      <c r="E415" s="287">
        <v>0</v>
      </c>
      <c r="F415" s="280" t="s">
        <v>384</v>
      </c>
      <c r="G415" s="281" t="s">
        <v>360</v>
      </c>
      <c r="H415" s="281" t="s">
        <v>2399</v>
      </c>
      <c r="I415" s="282" t="str">
        <f t="shared" si="30"/>
        <v>31119247d</v>
      </c>
      <c r="J415" s="283" t="str">
        <f t="shared" si="31"/>
        <v>31119247026 03</v>
      </c>
      <c r="K415" s="284"/>
      <c r="L415" s="283" t="str">
        <f t="shared" si="32"/>
        <v>31119247026 03B</v>
      </c>
      <c r="M415" s="284" t="str">
        <f t="shared" si="33"/>
        <v>Slovenský zväz kickboxudBFilipová Alexandra</v>
      </c>
      <c r="N415" s="270" t="str">
        <f t="shared" si="34"/>
        <v>31119247dB</v>
      </c>
    </row>
    <row r="416" spans="1:14" ht="9.75">
      <c r="A416" s="286" t="s">
        <v>2225</v>
      </c>
      <c r="B416" s="276" t="str">
        <f>VLOOKUP(A416,Adr!A:B,2,FALSE)</f>
        <v>Slovenský zväz kickboxu</v>
      </c>
      <c r="C416" s="277" t="s">
        <v>2858</v>
      </c>
      <c r="D416" s="278">
        <v>20000</v>
      </c>
      <c r="E416" s="279">
        <v>0</v>
      </c>
      <c r="F416" s="280" t="s">
        <v>384</v>
      </c>
      <c r="G416" s="281" t="s">
        <v>360</v>
      </c>
      <c r="H416" s="281" t="s">
        <v>2399</v>
      </c>
      <c r="I416" s="282" t="str">
        <f t="shared" si="30"/>
        <v>31119247d</v>
      </c>
      <c r="J416" s="283" t="str">
        <f t="shared" si="31"/>
        <v>31119247026 03</v>
      </c>
      <c r="K416" s="284"/>
      <c r="L416" s="283" t="str">
        <f t="shared" si="32"/>
        <v>31119247026 03B</v>
      </c>
      <c r="M416" s="284" t="str">
        <f t="shared" si="33"/>
        <v>Slovenský zväz kickboxudBKarlík Marek</v>
      </c>
      <c r="N416" s="270" t="str">
        <f t="shared" si="34"/>
        <v>31119247dB</v>
      </c>
    </row>
    <row r="417" spans="1:14" ht="9.75">
      <c r="A417" s="280" t="s">
        <v>2231</v>
      </c>
      <c r="B417" s="276" t="str">
        <f>VLOOKUP(A417,Adr!A:B,2,FALSE)</f>
        <v>Slovenský zväz ľadového hokeja</v>
      </c>
      <c r="C417" s="277" t="s">
        <v>2859</v>
      </c>
      <c r="D417" s="290">
        <v>10397778</v>
      </c>
      <c r="E417" s="287">
        <v>0</v>
      </c>
      <c r="F417" s="280" t="s">
        <v>378</v>
      </c>
      <c r="G417" s="289" t="s">
        <v>358</v>
      </c>
      <c r="H417" s="281" t="s">
        <v>2399</v>
      </c>
      <c r="I417" s="282" t="str">
        <f t="shared" si="30"/>
        <v>30845386a</v>
      </c>
      <c r="J417" s="283" t="str">
        <f t="shared" si="31"/>
        <v>30845386026 02</v>
      </c>
      <c r="K417" s="284" t="s">
        <v>2860</v>
      </c>
      <c r="L417" s="283" t="str">
        <f t="shared" si="32"/>
        <v>30845386026 02B</v>
      </c>
      <c r="M417" s="284" t="str">
        <f t="shared" si="33"/>
        <v>Slovenský zväz ľadového hokejaaBľadový hokej - bežné transfery</v>
      </c>
      <c r="N417" s="270" t="str">
        <f t="shared" si="34"/>
        <v>30845386aB</v>
      </c>
    </row>
    <row r="418" spans="1:14" ht="9.75">
      <c r="A418" s="280" t="s">
        <v>2231</v>
      </c>
      <c r="B418" s="276" t="str">
        <f>VLOOKUP(A418,Adr!A:B,2,FALSE)</f>
        <v>Slovenský zväz ľadového hokeja</v>
      </c>
      <c r="C418" s="277" t="s">
        <v>2861</v>
      </c>
      <c r="D418" s="278">
        <v>100000</v>
      </c>
      <c r="E418" s="279">
        <v>0</v>
      </c>
      <c r="F418" s="286" t="s">
        <v>378</v>
      </c>
      <c r="G418" s="281" t="s">
        <v>358</v>
      </c>
      <c r="H418" s="281" t="s">
        <v>2415</v>
      </c>
      <c r="I418" s="282" t="str">
        <f t="shared" si="30"/>
        <v>30845386a</v>
      </c>
      <c r="J418" s="283" t="str">
        <f t="shared" si="31"/>
        <v>30845386026 02</v>
      </c>
      <c r="K418" s="284" t="s">
        <v>2860</v>
      </c>
      <c r="L418" s="283" t="str">
        <f t="shared" si="32"/>
        <v>30845386026 02K</v>
      </c>
      <c r="M418" s="284" t="str">
        <f t="shared" si="33"/>
        <v>Slovenský zväz ľadového hokejaaKľadový hokej - kapitálové transfery</v>
      </c>
      <c r="N418" s="270" t="str">
        <f t="shared" si="34"/>
        <v>30845386aK</v>
      </c>
    </row>
    <row r="419" spans="1:14" ht="20.25">
      <c r="A419" s="286" t="s">
        <v>2238</v>
      </c>
      <c r="B419" s="276" t="str">
        <f>VLOOKUP(A419,Adr!A:B,2,FALSE)</f>
        <v>Slovenský zväz malého futbalu</v>
      </c>
      <c r="C419" s="277" t="s">
        <v>391</v>
      </c>
      <c r="D419" s="278">
        <v>250000</v>
      </c>
      <c r="E419" s="287">
        <v>0</v>
      </c>
      <c r="F419" s="280" t="s">
        <v>390</v>
      </c>
      <c r="G419" s="289" t="s">
        <v>360</v>
      </c>
      <c r="H419" s="281" t="s">
        <v>2399</v>
      </c>
      <c r="I419" s="282" t="str">
        <f t="shared" si="30"/>
        <v>30865930g</v>
      </c>
      <c r="J419" s="283" t="str">
        <f t="shared" si="31"/>
        <v>30865930026 03</v>
      </c>
      <c r="K419" s="284"/>
      <c r="L419" s="283" t="str">
        <f t="shared" si="32"/>
        <v>30865930026 03B</v>
      </c>
      <c r="M419" s="284" t="str">
        <f t="shared" si="33"/>
        <v>Slovenský zväz malého futbalugBrozvoj športov, ktoré nie sú uznanými podľa zákona č. 440/2015 Z. z.</v>
      </c>
      <c r="N419" s="270" t="str">
        <f t="shared" si="34"/>
        <v>30865930gB</v>
      </c>
    </row>
    <row r="420" spans="1:14" ht="9.75">
      <c r="A420" s="244" t="s">
        <v>2246</v>
      </c>
      <c r="B420" s="276" t="str">
        <f>VLOOKUP(A420,Adr!A:B,2,FALSE)</f>
        <v>Slovenský zväz moderného päťboja</v>
      </c>
      <c r="C420" s="277" t="s">
        <v>2862</v>
      </c>
      <c r="D420" s="278">
        <v>140228</v>
      </c>
      <c r="E420" s="279">
        <v>0</v>
      </c>
      <c r="F420" s="286" t="s">
        <v>378</v>
      </c>
      <c r="G420" s="285" t="s">
        <v>358</v>
      </c>
      <c r="H420" s="281" t="s">
        <v>2399</v>
      </c>
      <c r="I420" s="282" t="str">
        <f t="shared" si="30"/>
        <v>30788714a</v>
      </c>
      <c r="J420" s="283" t="str">
        <f t="shared" si="31"/>
        <v>30788714026 02</v>
      </c>
      <c r="K420" s="284" t="s">
        <v>2863</v>
      </c>
      <c r="L420" s="283" t="str">
        <f t="shared" si="32"/>
        <v>30788714026 02B</v>
      </c>
      <c r="M420" s="284" t="str">
        <f t="shared" si="33"/>
        <v>Slovenský zväz moderného päťbojaaBmoderný päťboj - bežné transfery</v>
      </c>
      <c r="N420" s="270" t="str">
        <f t="shared" si="34"/>
        <v>30788714aB</v>
      </c>
    </row>
    <row r="421" spans="1:14" ht="9.75">
      <c r="A421" s="291" t="s">
        <v>2252</v>
      </c>
      <c r="B421" s="276" t="str">
        <f>VLOOKUP(A421,Adr!A:B,2,FALSE)</f>
        <v>Slovenský zväz orientačných športov</v>
      </c>
      <c r="C421" s="277" t="s">
        <v>2864</v>
      </c>
      <c r="D421" s="290">
        <v>68744</v>
      </c>
      <c r="E421" s="279">
        <v>0</v>
      </c>
      <c r="F421" s="280" t="s">
        <v>378</v>
      </c>
      <c r="G421" s="285" t="s">
        <v>358</v>
      </c>
      <c r="H421" s="281" t="s">
        <v>2399</v>
      </c>
      <c r="I421" s="282" t="str">
        <f t="shared" si="30"/>
        <v>30806518a</v>
      </c>
      <c r="J421" s="283" t="str">
        <f t="shared" si="31"/>
        <v>30806518026 02</v>
      </c>
      <c r="K421" s="284" t="s">
        <v>2865</v>
      </c>
      <c r="L421" s="283" t="str">
        <f t="shared" si="32"/>
        <v>30806518026 02B</v>
      </c>
      <c r="M421" s="284" t="str">
        <f t="shared" si="33"/>
        <v>Slovenský zväz orientačných športovaBorientačné športy - bežné transfery</v>
      </c>
      <c r="N421" s="270" t="str">
        <f t="shared" si="34"/>
        <v>30806518aB</v>
      </c>
    </row>
    <row r="422" spans="1:14" ht="9.75">
      <c r="A422" s="244" t="s">
        <v>2258</v>
      </c>
      <c r="B422" s="276" t="str">
        <f>VLOOKUP(A422,Adr!A:B,2,FALSE)</f>
        <v>Slovenský zväz pozemného hokeja</v>
      </c>
      <c r="C422" s="277" t="s">
        <v>2866</v>
      </c>
      <c r="D422" s="278">
        <v>193059</v>
      </c>
      <c r="E422" s="287">
        <v>0</v>
      </c>
      <c r="F422" s="286" t="s">
        <v>378</v>
      </c>
      <c r="G422" s="281" t="s">
        <v>358</v>
      </c>
      <c r="H422" s="281" t="s">
        <v>2399</v>
      </c>
      <c r="I422" s="282" t="str">
        <f t="shared" si="30"/>
        <v>31751075a</v>
      </c>
      <c r="J422" s="283" t="str">
        <f t="shared" si="31"/>
        <v>31751075026 02</v>
      </c>
      <c r="K422" s="284" t="s">
        <v>2867</v>
      </c>
      <c r="L422" s="283" t="str">
        <f t="shared" si="32"/>
        <v>31751075026 02B</v>
      </c>
      <c r="M422" s="284" t="str">
        <f t="shared" si="33"/>
        <v>Slovenský zväz pozemného hokejaaBpozemný hokej - bežné transfery</v>
      </c>
      <c r="N422" s="270" t="str">
        <f t="shared" si="34"/>
        <v>31751075aB</v>
      </c>
    </row>
    <row r="423" spans="1:14" ht="9.75">
      <c r="A423" s="244" t="s">
        <v>2265</v>
      </c>
      <c r="B423" s="276" t="str">
        <f>VLOOKUP(A423,Adr!A:B,2,FALSE)</f>
        <v>Slovenský zväz psích záprahov</v>
      </c>
      <c r="C423" s="277" t="s">
        <v>2868</v>
      </c>
      <c r="D423" s="290">
        <v>49415</v>
      </c>
      <c r="E423" s="279">
        <v>0</v>
      </c>
      <c r="F423" s="280" t="s">
        <v>378</v>
      </c>
      <c r="G423" s="285" t="s">
        <v>358</v>
      </c>
      <c r="H423" s="281" t="s">
        <v>2399</v>
      </c>
      <c r="I423" s="282" t="str">
        <f t="shared" si="30"/>
        <v>37818058a</v>
      </c>
      <c r="J423" s="283" t="str">
        <f t="shared" si="31"/>
        <v>37818058026 02</v>
      </c>
      <c r="K423" s="284" t="s">
        <v>2869</v>
      </c>
      <c r="L423" s="283" t="str">
        <f t="shared" si="32"/>
        <v>37818058026 02B</v>
      </c>
      <c r="M423" s="284" t="str">
        <f t="shared" si="33"/>
        <v>Slovenský zväz psích záprahovaBpsie záprahy - bežné transfery</v>
      </c>
      <c r="N423" s="270" t="str">
        <f t="shared" si="34"/>
        <v>37818058aB</v>
      </c>
    </row>
    <row r="424" spans="1:14" ht="9.75">
      <c r="A424" s="280" t="s">
        <v>2265</v>
      </c>
      <c r="B424" s="276" t="str">
        <f>VLOOKUP(A424,Adr!A:B,2,FALSE)</f>
        <v>Slovenský zväz psích záprahov</v>
      </c>
      <c r="C424" s="277" t="s">
        <v>2870</v>
      </c>
      <c r="D424" s="290">
        <v>15000</v>
      </c>
      <c r="E424" s="279">
        <v>0</v>
      </c>
      <c r="F424" s="280" t="s">
        <v>384</v>
      </c>
      <c r="G424" s="281" t="s">
        <v>360</v>
      </c>
      <c r="H424" s="281" t="s">
        <v>2399</v>
      </c>
      <c r="I424" s="282" t="str">
        <f t="shared" si="30"/>
        <v>37818058d</v>
      </c>
      <c r="J424" s="283" t="str">
        <f t="shared" si="31"/>
        <v>37818058026 03</v>
      </c>
      <c r="K424" s="284"/>
      <c r="L424" s="283" t="str">
        <f t="shared" si="32"/>
        <v>37818058026 03B</v>
      </c>
      <c r="M424" s="284" t="str">
        <f t="shared" si="33"/>
        <v>Slovenský zväz psích záprahovdBBánoci Jaroslav</v>
      </c>
      <c r="N424" s="270" t="str">
        <f t="shared" si="34"/>
        <v>37818058dB</v>
      </c>
    </row>
    <row r="425" spans="1:14" ht="9.75">
      <c r="A425" s="280" t="s">
        <v>2265</v>
      </c>
      <c r="B425" s="276" t="str">
        <f>VLOOKUP(A425,Adr!A:B,2,FALSE)</f>
        <v>Slovenský zväz psích záprahov</v>
      </c>
      <c r="C425" s="277" t="s">
        <v>2871</v>
      </c>
      <c r="D425" s="290">
        <v>15000</v>
      </c>
      <c r="E425" s="279">
        <v>0</v>
      </c>
      <c r="F425" s="280" t="s">
        <v>384</v>
      </c>
      <c r="G425" s="281" t="s">
        <v>360</v>
      </c>
      <c r="H425" s="281" t="s">
        <v>2399</v>
      </c>
      <c r="I425" s="282" t="str">
        <f t="shared" si="30"/>
        <v>37818058d</v>
      </c>
      <c r="J425" s="283" t="str">
        <f t="shared" si="31"/>
        <v>37818058026 03</v>
      </c>
      <c r="K425" s="284"/>
      <c r="L425" s="283" t="str">
        <f t="shared" si="32"/>
        <v>37818058026 03B</v>
      </c>
      <c r="M425" s="284" t="str">
        <f t="shared" si="33"/>
        <v>Slovenský zväz psích záprahovdBDrábik Andrej</v>
      </c>
      <c r="N425" s="270" t="str">
        <f t="shared" si="34"/>
        <v>37818058dB</v>
      </c>
    </row>
    <row r="426" spans="1:14" ht="9.75">
      <c r="A426" s="244" t="s">
        <v>2265</v>
      </c>
      <c r="B426" s="276" t="str">
        <f>VLOOKUP(A426,Adr!A:B,2,FALSE)</f>
        <v>Slovenský zväz psích záprahov</v>
      </c>
      <c r="C426" s="277" t="s">
        <v>2872</v>
      </c>
      <c r="D426" s="290">
        <v>5000</v>
      </c>
      <c r="E426" s="279">
        <v>0</v>
      </c>
      <c r="F426" s="280" t="s">
        <v>384</v>
      </c>
      <c r="G426" s="285" t="s">
        <v>360</v>
      </c>
      <c r="H426" s="281" t="s">
        <v>2399</v>
      </c>
      <c r="I426" s="282" t="str">
        <f t="shared" si="30"/>
        <v>37818058d</v>
      </c>
      <c r="J426" s="283" t="str">
        <f t="shared" si="31"/>
        <v>37818058026 03</v>
      </c>
      <c r="K426" s="284"/>
      <c r="L426" s="283" t="str">
        <f t="shared" si="32"/>
        <v>37818058026 03B</v>
      </c>
      <c r="M426" s="284" t="str">
        <f t="shared" si="33"/>
        <v>Slovenský zväz psích záprahovdBDučák Marcel</v>
      </c>
      <c r="N426" s="270" t="str">
        <f t="shared" si="34"/>
        <v>37818058dB</v>
      </c>
    </row>
    <row r="427" spans="1:14" ht="9.75">
      <c r="A427" s="280" t="s">
        <v>2265</v>
      </c>
      <c r="B427" s="276" t="str">
        <f>VLOOKUP(A427,Adr!A:B,2,FALSE)</f>
        <v>Slovenský zväz psích záprahov</v>
      </c>
      <c r="C427" s="277" t="s">
        <v>2873</v>
      </c>
      <c r="D427" s="290">
        <v>5000</v>
      </c>
      <c r="E427" s="279">
        <v>0</v>
      </c>
      <c r="F427" s="280" t="s">
        <v>384</v>
      </c>
      <c r="G427" s="289" t="s">
        <v>360</v>
      </c>
      <c r="H427" s="281" t="s">
        <v>2399</v>
      </c>
      <c r="I427" s="282" t="str">
        <f t="shared" si="30"/>
        <v>37818058d</v>
      </c>
      <c r="J427" s="283" t="str">
        <f t="shared" si="31"/>
        <v>37818058026 03</v>
      </c>
      <c r="K427" s="284"/>
      <c r="L427" s="283" t="str">
        <f t="shared" si="32"/>
        <v>37818058026 03B</v>
      </c>
      <c r="M427" s="284" t="str">
        <f t="shared" si="33"/>
        <v>Slovenský zväz psích záprahovdBKotuliaková Mariana</v>
      </c>
      <c r="N427" s="270" t="str">
        <f t="shared" si="34"/>
        <v>37818058dB</v>
      </c>
    </row>
    <row r="428" spans="1:14" ht="9.75">
      <c r="A428" s="286" t="s">
        <v>2265</v>
      </c>
      <c r="B428" s="276" t="str">
        <f>VLOOKUP(A428,Adr!A:B,2,FALSE)</f>
        <v>Slovenský zväz psích záprahov</v>
      </c>
      <c r="C428" s="277" t="s">
        <v>2874</v>
      </c>
      <c r="D428" s="278">
        <v>5000</v>
      </c>
      <c r="E428" s="287">
        <v>0</v>
      </c>
      <c r="F428" s="280" t="s">
        <v>384</v>
      </c>
      <c r="G428" s="289" t="s">
        <v>360</v>
      </c>
      <c r="H428" s="281" t="s">
        <v>2399</v>
      </c>
      <c r="I428" s="282" t="str">
        <f t="shared" si="30"/>
        <v>37818058d</v>
      </c>
      <c r="J428" s="283" t="str">
        <f t="shared" si="31"/>
        <v>37818058026 03</v>
      </c>
      <c r="K428" s="284"/>
      <c r="L428" s="283" t="str">
        <f t="shared" si="32"/>
        <v>37818058026 03B</v>
      </c>
      <c r="M428" s="283" t="str">
        <f t="shared" si="33"/>
        <v>Slovenský zväz psích záprahovdBPelikánová Lucia</v>
      </c>
      <c r="N428" s="270" t="str">
        <f t="shared" si="34"/>
        <v>37818058dB</v>
      </c>
    </row>
    <row r="429" spans="1:14" ht="9.75">
      <c r="A429" s="244" t="s">
        <v>2265</v>
      </c>
      <c r="B429" s="276" t="str">
        <f>VLOOKUP(A429,Adr!A:B,2,FALSE)</f>
        <v>Slovenský zväz psích záprahov</v>
      </c>
      <c r="C429" s="277" t="s">
        <v>2875</v>
      </c>
      <c r="D429" s="278">
        <v>5000</v>
      </c>
      <c r="E429" s="279">
        <v>0</v>
      </c>
      <c r="F429" s="280" t="s">
        <v>384</v>
      </c>
      <c r="G429" s="285" t="s">
        <v>360</v>
      </c>
      <c r="H429" s="281" t="s">
        <v>2399</v>
      </c>
      <c r="I429" s="282" t="str">
        <f t="shared" si="30"/>
        <v>37818058d</v>
      </c>
      <c r="J429" s="283" t="str">
        <f t="shared" si="31"/>
        <v>37818058026 03</v>
      </c>
      <c r="K429" s="284"/>
      <c r="L429" s="283" t="str">
        <f t="shared" si="32"/>
        <v>37818058026 03B</v>
      </c>
      <c r="M429" s="284" t="str">
        <f t="shared" si="33"/>
        <v>Slovenský zväz psích záprahovdBReguli Jakub</v>
      </c>
      <c r="N429" s="270" t="str">
        <f t="shared" si="34"/>
        <v>37818058dB</v>
      </c>
    </row>
    <row r="430" spans="1:14" ht="9.75">
      <c r="A430" s="244" t="s">
        <v>2265</v>
      </c>
      <c r="B430" s="276" t="str">
        <f>VLOOKUP(A430,Adr!A:B,2,FALSE)</f>
        <v>Slovenský zväz psích záprahov</v>
      </c>
      <c r="C430" s="277" t="s">
        <v>2876</v>
      </c>
      <c r="D430" s="278">
        <v>5000</v>
      </c>
      <c r="E430" s="279">
        <v>0</v>
      </c>
      <c r="F430" s="280" t="s">
        <v>384</v>
      </c>
      <c r="G430" s="285" t="s">
        <v>360</v>
      </c>
      <c r="H430" s="281" t="s">
        <v>2399</v>
      </c>
      <c r="I430" s="282" t="str">
        <f t="shared" si="30"/>
        <v>37818058d</v>
      </c>
      <c r="J430" s="283" t="str">
        <f t="shared" si="31"/>
        <v>37818058026 03</v>
      </c>
      <c r="K430" s="284"/>
      <c r="L430" s="283" t="str">
        <f t="shared" si="32"/>
        <v>37818058026 03B</v>
      </c>
      <c r="M430" s="284" t="str">
        <f t="shared" si="33"/>
        <v>Slovenský zväz psích záprahovdBSedilek Branislav</v>
      </c>
      <c r="N430" s="270" t="str">
        <f t="shared" si="34"/>
        <v>37818058dB</v>
      </c>
    </row>
    <row r="431" spans="1:14" ht="20.25">
      <c r="A431" s="280" t="s">
        <v>2273</v>
      </c>
      <c r="B431" s="276" t="str">
        <f>VLOOKUP(A431,Adr!A:B,2,FALSE)</f>
        <v>Slovenský zväz rádioamatérov</v>
      </c>
      <c r="C431" s="277" t="s">
        <v>2663</v>
      </c>
      <c r="D431" s="278">
        <v>29909</v>
      </c>
      <c r="E431" s="287">
        <v>0</v>
      </c>
      <c r="F431" s="280" t="s">
        <v>388</v>
      </c>
      <c r="G431" s="289" t="s">
        <v>360</v>
      </c>
      <c r="H431" s="281" t="s">
        <v>2399</v>
      </c>
      <c r="I431" s="282" t="str">
        <f t="shared" si="30"/>
        <v>00896896f</v>
      </c>
      <c r="J431" s="283" t="str">
        <f t="shared" si="31"/>
        <v>00896896026 03</v>
      </c>
      <c r="K431" s="284"/>
      <c r="L431" s="283" t="str">
        <f t="shared" si="32"/>
        <v>00896896026 03B</v>
      </c>
      <c r="M431" s="284" t="str">
        <f t="shared" si="33"/>
        <v>Slovenský zväz rádioamatérovfBPlnenie úloh verejného záujmu v športe - rozvoj športu</v>
      </c>
      <c r="N431" s="270" t="str">
        <f t="shared" si="34"/>
        <v>00896896fB</v>
      </c>
    </row>
    <row r="432" spans="1:14" ht="9.75">
      <c r="A432" s="280" t="s">
        <v>2281</v>
      </c>
      <c r="B432" s="276" t="str">
        <f>VLOOKUP(A432,Adr!A:B,2,FALSE)</f>
        <v>Slovenský zväz rybolovnej techniky</v>
      </c>
      <c r="C432" s="277" t="s">
        <v>2877</v>
      </c>
      <c r="D432" s="278">
        <v>76599</v>
      </c>
      <c r="E432" s="279">
        <v>0</v>
      </c>
      <c r="F432" s="280" t="s">
        <v>378</v>
      </c>
      <c r="G432" s="289" t="s">
        <v>358</v>
      </c>
      <c r="H432" s="281" t="s">
        <v>2399</v>
      </c>
      <c r="I432" s="282" t="str">
        <f t="shared" si="30"/>
        <v>31871526a</v>
      </c>
      <c r="J432" s="283" t="str">
        <f t="shared" si="31"/>
        <v>31871526026 02</v>
      </c>
      <c r="K432" s="284" t="s">
        <v>2878</v>
      </c>
      <c r="L432" s="283" t="str">
        <f t="shared" si="32"/>
        <v>31871526026 02B</v>
      </c>
      <c r="M432" s="284" t="str">
        <f t="shared" si="33"/>
        <v>Slovenský zväz rybolovnej technikyaBrybolovná technika - bežné transfery</v>
      </c>
      <c r="N432" s="270" t="str">
        <f t="shared" si="34"/>
        <v>31871526aB</v>
      </c>
    </row>
    <row r="433" spans="1:14" ht="9.75">
      <c r="A433" s="244" t="s">
        <v>2288</v>
      </c>
      <c r="B433" s="276" t="str">
        <f>VLOOKUP(A433,Adr!A:B,2,FALSE)</f>
        <v>Slovenský zväz sánkarov</v>
      </c>
      <c r="C433" s="277" t="s">
        <v>2879</v>
      </c>
      <c r="D433" s="278">
        <v>166823</v>
      </c>
      <c r="E433" s="279">
        <v>0</v>
      </c>
      <c r="F433" s="280" t="s">
        <v>378</v>
      </c>
      <c r="G433" s="285" t="s">
        <v>358</v>
      </c>
      <c r="H433" s="281" t="s">
        <v>2399</v>
      </c>
      <c r="I433" s="282" t="str">
        <f t="shared" si="30"/>
        <v>31989373a</v>
      </c>
      <c r="J433" s="283" t="str">
        <f t="shared" si="31"/>
        <v>31989373026 02</v>
      </c>
      <c r="K433" s="284" t="s">
        <v>2880</v>
      </c>
      <c r="L433" s="283" t="str">
        <f t="shared" si="32"/>
        <v>31989373026 02B</v>
      </c>
      <c r="M433" s="284" t="str">
        <f t="shared" si="33"/>
        <v>Slovenský zväz sánkarovaBsánkovanie - bežné transfery</v>
      </c>
      <c r="N433" s="270" t="str">
        <f t="shared" si="34"/>
        <v>31989373aB</v>
      </c>
    </row>
    <row r="434" spans="1:14" ht="9.75">
      <c r="A434" s="244" t="s">
        <v>2288</v>
      </c>
      <c r="B434" s="276" t="str">
        <f>VLOOKUP(A434,Adr!A:B,2,FALSE)</f>
        <v>Slovenský zväz sánkarov</v>
      </c>
      <c r="C434" s="277" t="s">
        <v>2881</v>
      </c>
      <c r="D434" s="278">
        <v>20000</v>
      </c>
      <c r="E434" s="287">
        <v>0</v>
      </c>
      <c r="F434" s="286" t="s">
        <v>384</v>
      </c>
      <c r="G434" s="281" t="s">
        <v>360</v>
      </c>
      <c r="H434" s="281" t="s">
        <v>2399</v>
      </c>
      <c r="I434" s="282" t="str">
        <f t="shared" si="30"/>
        <v>31989373d</v>
      </c>
      <c r="J434" s="283" t="str">
        <f t="shared" si="31"/>
        <v>31989373026 03</v>
      </c>
      <c r="K434" s="284"/>
      <c r="L434" s="283" t="str">
        <f t="shared" si="32"/>
        <v>31989373026 03B</v>
      </c>
      <c r="M434" s="284" t="str">
        <f t="shared" si="33"/>
        <v>Slovenský zväz sánkarovdBštafeta - sánkovanie</v>
      </c>
      <c r="N434" s="270" t="str">
        <f t="shared" si="34"/>
        <v>31989373dB</v>
      </c>
    </row>
    <row r="435" spans="1:14" ht="9.75">
      <c r="A435" s="280" t="s">
        <v>2296</v>
      </c>
      <c r="B435" s="276" t="str">
        <f>VLOOKUP(A435,Adr!A:B,2,FALSE)</f>
        <v>Slovenský zväz športového ju-jitsu</v>
      </c>
      <c r="C435" s="277" t="s">
        <v>2882</v>
      </c>
      <c r="D435" s="278">
        <v>32301</v>
      </c>
      <c r="E435" s="279">
        <v>0</v>
      </c>
      <c r="F435" s="280" t="s">
        <v>378</v>
      </c>
      <c r="G435" s="285" t="s">
        <v>358</v>
      </c>
      <c r="H435" s="281" t="s">
        <v>2399</v>
      </c>
      <c r="I435" s="282" t="str">
        <f t="shared" si="30"/>
        <v>42219922a</v>
      </c>
      <c r="J435" s="283" t="str">
        <f t="shared" si="31"/>
        <v>42219922026 02</v>
      </c>
      <c r="K435" s="284" t="s">
        <v>2883</v>
      </c>
      <c r="L435" s="283" t="str">
        <f t="shared" si="32"/>
        <v>42219922026 02B</v>
      </c>
      <c r="M435" s="284" t="str">
        <f t="shared" si="33"/>
        <v>Slovenský zväz športového ju-jitsuaBju-jitsu - bežné transfery</v>
      </c>
      <c r="N435" s="270" t="str">
        <f t="shared" si="34"/>
        <v>42219922aB</v>
      </c>
    </row>
    <row r="436" spans="1:14" ht="9.75">
      <c r="A436" s="280" t="s">
        <v>2296</v>
      </c>
      <c r="B436" s="276" t="str">
        <f>VLOOKUP(A436,Adr!A:B,2,FALSE)</f>
        <v>Slovenský zväz športového ju-jitsu</v>
      </c>
      <c r="C436" s="277" t="s">
        <v>2884</v>
      </c>
      <c r="D436" s="290">
        <v>404</v>
      </c>
      <c r="E436" s="279">
        <v>0</v>
      </c>
      <c r="F436" s="280" t="s">
        <v>388</v>
      </c>
      <c r="G436" s="281" t="s">
        <v>360</v>
      </c>
      <c r="H436" s="281" t="s">
        <v>2399</v>
      </c>
      <c r="I436" s="282" t="str">
        <f t="shared" si="30"/>
        <v>42219922f</v>
      </c>
      <c r="J436" s="283" t="str">
        <f t="shared" si="31"/>
        <v>42219922026 03</v>
      </c>
      <c r="K436" s="284"/>
      <c r="L436" s="283" t="str">
        <f t="shared" si="32"/>
        <v>42219922026 03B</v>
      </c>
      <c r="M436" s="284" t="str">
        <f t="shared" si="33"/>
        <v>Slovenský zväz športového ju-jitsufBodmena trénerovi Miroslav Ševčík</v>
      </c>
      <c r="N436" s="270" t="str">
        <f t="shared" si="34"/>
        <v>42219922fB</v>
      </c>
    </row>
    <row r="437" spans="1:14" ht="9.75">
      <c r="A437" s="244" t="s">
        <v>2304</v>
      </c>
      <c r="B437" s="276" t="str">
        <f>VLOOKUP(A437,Adr!A:B,2,FALSE)</f>
        <v>Slovenský zväz športového rybolovu</v>
      </c>
      <c r="C437" s="277" t="s">
        <v>2885</v>
      </c>
      <c r="D437" s="278">
        <v>63940</v>
      </c>
      <c r="E437" s="279">
        <v>0</v>
      </c>
      <c r="F437" s="280" t="s">
        <v>378</v>
      </c>
      <c r="G437" s="289" t="s">
        <v>358</v>
      </c>
      <c r="H437" s="281" t="s">
        <v>2399</v>
      </c>
      <c r="I437" s="282" t="str">
        <f t="shared" si="30"/>
        <v>51118831a</v>
      </c>
      <c r="J437" s="283" t="str">
        <f t="shared" si="31"/>
        <v>51118831026 02</v>
      </c>
      <c r="K437" s="284" t="s">
        <v>2886</v>
      </c>
      <c r="L437" s="283" t="str">
        <f t="shared" si="32"/>
        <v>51118831026 02B</v>
      </c>
      <c r="M437" s="284" t="str">
        <f t="shared" si="33"/>
        <v>Slovenský zväz športového rybolovuaBšportové rybárstvo - bežné transfery</v>
      </c>
      <c r="N437" s="270" t="str">
        <f t="shared" si="34"/>
        <v>51118831aB</v>
      </c>
    </row>
    <row r="438" spans="1:14" ht="20.25">
      <c r="A438" s="244" t="s">
        <v>2311</v>
      </c>
      <c r="B438" s="276" t="str">
        <f>VLOOKUP(A438,Adr!A:B,2,FALSE)</f>
        <v>Slovenský zväz Taekwon-Do ITF</v>
      </c>
      <c r="C438" s="277" t="s">
        <v>391</v>
      </c>
      <c r="D438" s="278">
        <v>61600</v>
      </c>
      <c r="E438" s="279">
        <v>0</v>
      </c>
      <c r="F438" s="280" t="s">
        <v>390</v>
      </c>
      <c r="G438" s="289" t="s">
        <v>360</v>
      </c>
      <c r="H438" s="281" t="s">
        <v>2399</v>
      </c>
      <c r="I438" s="282" t="str">
        <f t="shared" si="30"/>
        <v>37938941g</v>
      </c>
      <c r="J438" s="283" t="str">
        <f t="shared" si="31"/>
        <v>37938941026 03</v>
      </c>
      <c r="K438" s="284"/>
      <c r="L438" s="283" t="str">
        <f t="shared" si="32"/>
        <v>37938941026 03B</v>
      </c>
      <c r="M438" s="284" t="str">
        <f t="shared" si="33"/>
        <v>Slovenský zväz Taekwon-Do ITFgBrozvoj športov, ktoré nie sú uznanými podľa zákona č. 440/2015 Z. z.</v>
      </c>
      <c r="N438" s="270" t="str">
        <f t="shared" si="34"/>
        <v>37938941gB</v>
      </c>
    </row>
    <row r="439" spans="1:14" ht="9.75">
      <c r="A439" s="244" t="s">
        <v>2319</v>
      </c>
      <c r="B439" s="276" t="str">
        <f>VLOOKUP(A439,Adr!A:B,2,FALSE)</f>
        <v>Slovenský zväz tanečných športov</v>
      </c>
      <c r="C439" s="277" t="s">
        <v>2887</v>
      </c>
      <c r="D439" s="278">
        <v>473263</v>
      </c>
      <c r="E439" s="279">
        <v>0</v>
      </c>
      <c r="F439" s="280" t="s">
        <v>378</v>
      </c>
      <c r="G439" s="289" t="s">
        <v>358</v>
      </c>
      <c r="H439" s="281" t="s">
        <v>2399</v>
      </c>
      <c r="I439" s="282" t="str">
        <f t="shared" si="30"/>
        <v>00684767a</v>
      </c>
      <c r="J439" s="283" t="str">
        <f t="shared" si="31"/>
        <v>00684767026 02</v>
      </c>
      <c r="K439" s="284" t="s">
        <v>2888</v>
      </c>
      <c r="L439" s="283" t="str">
        <f t="shared" si="32"/>
        <v>00684767026 02B</v>
      </c>
      <c r="M439" s="284" t="str">
        <f t="shared" si="33"/>
        <v>Slovenský zväz tanečných športovaBtanečný šport - bežné transfery</v>
      </c>
      <c r="N439" s="270" t="str">
        <f t="shared" si="34"/>
        <v>00684767aB</v>
      </c>
    </row>
    <row r="440" spans="1:14" ht="9.75">
      <c r="A440" s="244" t="s">
        <v>2319</v>
      </c>
      <c r="B440" s="276" t="str">
        <f>VLOOKUP(A440,Adr!A:B,2,FALSE)</f>
        <v>Slovenský zväz tanečných športov</v>
      </c>
      <c r="C440" s="288" t="s">
        <v>2889</v>
      </c>
      <c r="D440" s="289">
        <v>35000</v>
      </c>
      <c r="E440" s="287">
        <v>0</v>
      </c>
      <c r="F440" s="280" t="s">
        <v>378</v>
      </c>
      <c r="G440" s="289" t="s">
        <v>358</v>
      </c>
      <c r="H440" s="281" t="s">
        <v>2415</v>
      </c>
      <c r="I440" s="282" t="str">
        <f t="shared" si="30"/>
        <v>00684767a</v>
      </c>
      <c r="J440" s="283" t="str">
        <f t="shared" si="31"/>
        <v>00684767026 02</v>
      </c>
      <c r="K440" s="284" t="s">
        <v>2888</v>
      </c>
      <c r="L440" s="283" t="str">
        <f t="shared" si="32"/>
        <v>00684767026 02K</v>
      </c>
      <c r="M440" s="284" t="str">
        <f t="shared" si="33"/>
        <v>Slovenský zväz tanečných športovaKtanečný šport - kapitálové transfery</v>
      </c>
      <c r="N440" s="270" t="str">
        <f t="shared" si="34"/>
        <v>00684767aK</v>
      </c>
    </row>
    <row r="441" spans="1:14" ht="20.25">
      <c r="A441" s="258" t="s">
        <v>2319</v>
      </c>
      <c r="B441" s="276" t="str">
        <f>VLOOKUP(A441,Adr!A:B,2,FALSE)</f>
        <v>Slovenský zväz tanečných športov</v>
      </c>
      <c r="C441" s="277" t="s">
        <v>2457</v>
      </c>
      <c r="D441" s="290">
        <v>8579</v>
      </c>
      <c r="E441" s="279">
        <v>0</v>
      </c>
      <c r="F441" s="280" t="s">
        <v>382</v>
      </c>
      <c r="G441" s="289" t="s">
        <v>360</v>
      </c>
      <c r="H441" s="281" t="s">
        <v>2399</v>
      </c>
      <c r="I441" s="282" t="str">
        <f t="shared" si="30"/>
        <v>00684767c</v>
      </c>
      <c r="J441" s="283" t="str">
        <f t="shared" si="31"/>
        <v>00684767026 03</v>
      </c>
      <c r="K441" s="284"/>
      <c r="L441" s="283" t="str">
        <f t="shared" si="32"/>
        <v>00684767026 03B</v>
      </c>
      <c r="M441" s="284" t="str">
        <f t="shared" si="33"/>
        <v>Slovenský zväz tanečných športovcBzabezpečenie a rozvoj zdravotne postihnutých športovcov (SPV)</v>
      </c>
      <c r="N441" s="270" t="str">
        <f t="shared" si="34"/>
        <v>00684767cB</v>
      </c>
    </row>
    <row r="442" spans="1:14" ht="9.75">
      <c r="A442" s="244" t="s">
        <v>2319</v>
      </c>
      <c r="B442" s="276" t="str">
        <f>VLOOKUP(A442,Adr!A:B,2,FALSE)</f>
        <v>Slovenský zväz tanečných športov</v>
      </c>
      <c r="C442" s="277" t="s">
        <v>2890</v>
      </c>
      <c r="D442" s="290">
        <v>15000</v>
      </c>
      <c r="E442" s="279">
        <v>0</v>
      </c>
      <c r="F442" s="280" t="s">
        <v>384</v>
      </c>
      <c r="G442" s="285" t="s">
        <v>360</v>
      </c>
      <c r="H442" s="281" t="s">
        <v>2399</v>
      </c>
      <c r="I442" s="282" t="str">
        <f t="shared" si="30"/>
        <v>00684767d</v>
      </c>
      <c r="J442" s="283" t="str">
        <f t="shared" si="31"/>
        <v>00684767026 03</v>
      </c>
      <c r="K442" s="284"/>
      <c r="L442" s="283" t="str">
        <f t="shared" si="32"/>
        <v>00684767026 03B</v>
      </c>
      <c r="M442" s="284" t="str">
        <f t="shared" si="33"/>
        <v>Slovenský zväz tanečných športovdBPirhala "Twister" Oliver</v>
      </c>
      <c r="N442" s="270" t="str">
        <f t="shared" si="34"/>
        <v>00684767dB</v>
      </c>
    </row>
    <row r="443" spans="1:14" ht="20.25">
      <c r="A443" s="258" t="s">
        <v>2325</v>
      </c>
      <c r="B443" s="276" t="str">
        <f>VLOOKUP(A443,Adr!A:B,2,FALSE)</f>
        <v>Slovenský zväz telesne postihnutých športovcov</v>
      </c>
      <c r="C443" s="277" t="s">
        <v>2891</v>
      </c>
      <c r="D443" s="278">
        <v>558320</v>
      </c>
      <c r="E443" s="287">
        <v>0</v>
      </c>
      <c r="F443" s="280" t="s">
        <v>382</v>
      </c>
      <c r="G443" s="289" t="s">
        <v>360</v>
      </c>
      <c r="H443" s="281" t="s">
        <v>2399</v>
      </c>
      <c r="I443" s="282" t="str">
        <f t="shared" si="30"/>
        <v>22665234c</v>
      </c>
      <c r="J443" s="283" t="str">
        <f t="shared" si="31"/>
        <v>22665234026 03</v>
      </c>
      <c r="K443" s="284"/>
      <c r="L443" s="283" t="str">
        <f t="shared" si="32"/>
        <v>22665234026 03B</v>
      </c>
      <c r="M443" s="284" t="str">
        <f t="shared" si="33"/>
        <v>Slovenský zväz telesne postihnutých športovcovcBčinnosť Slovenského zväzu telesne postihnutých športovcov</v>
      </c>
      <c r="N443" s="270" t="str">
        <f t="shared" si="34"/>
        <v>22665234cB</v>
      </c>
    </row>
    <row r="444" spans="1:14" ht="9.75">
      <c r="A444" s="244" t="s">
        <v>2325</v>
      </c>
      <c r="B444" s="276" t="str">
        <f>VLOOKUP(A444,Adr!A:B,2,FALSE)</f>
        <v>Slovenský zväz telesne postihnutých športovcov</v>
      </c>
      <c r="C444" s="288" t="s">
        <v>2892</v>
      </c>
      <c r="D444" s="289">
        <v>50000</v>
      </c>
      <c r="E444" s="279">
        <v>0</v>
      </c>
      <c r="F444" s="280" t="s">
        <v>384</v>
      </c>
      <c r="G444" s="285" t="s">
        <v>360</v>
      </c>
      <c r="H444" s="281" t="s">
        <v>2399</v>
      </c>
      <c r="I444" s="282" t="str">
        <f t="shared" si="30"/>
        <v>22665234d</v>
      </c>
      <c r="J444" s="283" t="str">
        <f t="shared" si="31"/>
        <v>22665234026 03</v>
      </c>
      <c r="K444" s="284"/>
      <c r="L444" s="283" t="str">
        <f t="shared" si="32"/>
        <v>22665234026 03B</v>
      </c>
      <c r="M444" s="284" t="str">
        <f t="shared" si="33"/>
        <v>Slovenský zväz telesne postihnutých športovcovdBAndrejčík Samuel</v>
      </c>
      <c r="N444" s="270" t="str">
        <f t="shared" si="34"/>
        <v>22665234dB</v>
      </c>
    </row>
    <row r="445" spans="1:14" ht="9.75">
      <c r="A445" s="244" t="s">
        <v>2325</v>
      </c>
      <c r="B445" s="276" t="str">
        <f>VLOOKUP(A445,Adr!A:B,2,FALSE)</f>
        <v>Slovenský zväz telesne postihnutých športovcov</v>
      </c>
      <c r="C445" s="277" t="s">
        <v>2893</v>
      </c>
      <c r="D445" s="290">
        <v>42000</v>
      </c>
      <c r="E445" s="279">
        <v>0</v>
      </c>
      <c r="F445" s="280" t="s">
        <v>384</v>
      </c>
      <c r="G445" s="285" t="s">
        <v>360</v>
      </c>
      <c r="H445" s="281" t="s">
        <v>2399</v>
      </c>
      <c r="I445" s="282" t="str">
        <f t="shared" si="30"/>
        <v>22665234d</v>
      </c>
      <c r="J445" s="283" t="str">
        <f t="shared" si="31"/>
        <v>22665234026 03</v>
      </c>
      <c r="K445" s="284"/>
      <c r="L445" s="283" t="str">
        <f t="shared" si="32"/>
        <v>22665234026 03B</v>
      </c>
      <c r="M445" s="284" t="str">
        <f t="shared" si="33"/>
        <v>Slovenský zväz telesne postihnutých športovcovdBBalcová Michaela</v>
      </c>
      <c r="N445" s="270" t="str">
        <f t="shared" si="34"/>
        <v>22665234dB</v>
      </c>
    </row>
    <row r="446" spans="1:14" ht="9.75">
      <c r="A446" s="244" t="s">
        <v>2325</v>
      </c>
      <c r="B446" s="276" t="str">
        <f>VLOOKUP(A446,Adr!A:B,2,FALSE)</f>
        <v>Slovenský zväz telesne postihnutých športovcov</v>
      </c>
      <c r="C446" s="277" t="s">
        <v>2894</v>
      </c>
      <c r="D446" s="290">
        <v>15000</v>
      </c>
      <c r="E446" s="279">
        <v>0</v>
      </c>
      <c r="F446" s="280" t="s">
        <v>384</v>
      </c>
      <c r="G446" s="285" t="s">
        <v>360</v>
      </c>
      <c r="H446" s="281" t="s">
        <v>2399</v>
      </c>
      <c r="I446" s="282" t="str">
        <f t="shared" si="30"/>
        <v>22665234d</v>
      </c>
      <c r="J446" s="283" t="str">
        <f t="shared" si="31"/>
        <v>22665234026 03</v>
      </c>
      <c r="K446" s="284"/>
      <c r="L446" s="283" t="str">
        <f t="shared" si="32"/>
        <v>22665234026 03B</v>
      </c>
      <c r="M446" s="284" t="str">
        <f t="shared" si="33"/>
        <v>Slovenský zväz telesne postihnutých športovcovdBdružstvo - boccia (BC1-2)</v>
      </c>
      <c r="N446" s="270" t="str">
        <f t="shared" si="34"/>
        <v>22665234dB</v>
      </c>
    </row>
    <row r="447" spans="1:14" ht="9.75">
      <c r="A447" s="280" t="s">
        <v>2325</v>
      </c>
      <c r="B447" s="276" t="str">
        <f>VLOOKUP(A447,Adr!A:B,2,FALSE)</f>
        <v>Slovenský zväz telesne postihnutých športovcov</v>
      </c>
      <c r="C447" s="277" t="s">
        <v>2895</v>
      </c>
      <c r="D447" s="290">
        <v>50000</v>
      </c>
      <c r="E447" s="279">
        <v>0</v>
      </c>
      <c r="F447" s="280" t="s">
        <v>384</v>
      </c>
      <c r="G447" s="289" t="s">
        <v>360</v>
      </c>
      <c r="H447" s="281" t="s">
        <v>2399</v>
      </c>
      <c r="I447" s="282" t="str">
        <f t="shared" si="30"/>
        <v>22665234d</v>
      </c>
      <c r="J447" s="283" t="str">
        <f t="shared" si="31"/>
        <v>22665234026 03</v>
      </c>
      <c r="K447" s="284"/>
      <c r="L447" s="283" t="str">
        <f t="shared" si="32"/>
        <v>22665234026 03B</v>
      </c>
      <c r="M447" s="284" t="str">
        <f t="shared" si="33"/>
        <v>Slovenský zväz telesne postihnutých športovcovdBdružstvo - boccia (BC4)</v>
      </c>
      <c r="N447" s="270" t="str">
        <f t="shared" si="34"/>
        <v>22665234dB</v>
      </c>
    </row>
    <row r="448" spans="1:14" ht="9.75">
      <c r="A448" s="291" t="s">
        <v>2325</v>
      </c>
      <c r="B448" s="276" t="str">
        <f>VLOOKUP(A448,Adr!A:B,2,FALSE)</f>
        <v>Slovenský zväz telesne postihnutých športovcov</v>
      </c>
      <c r="C448" s="288" t="s">
        <v>2896</v>
      </c>
      <c r="D448" s="289">
        <v>20000</v>
      </c>
      <c r="E448" s="287">
        <v>0</v>
      </c>
      <c r="F448" s="280" t="s">
        <v>384</v>
      </c>
      <c r="G448" s="281" t="s">
        <v>360</v>
      </c>
      <c r="H448" s="281" t="s">
        <v>2399</v>
      </c>
      <c r="I448" s="282" t="str">
        <f t="shared" si="30"/>
        <v>22665234d</v>
      </c>
      <c r="J448" s="283" t="str">
        <f t="shared" si="31"/>
        <v>22665234026 03</v>
      </c>
      <c r="K448" s="284"/>
      <c r="L448" s="283" t="str">
        <f t="shared" si="32"/>
        <v>22665234026 03B</v>
      </c>
      <c r="M448" s="284" t="str">
        <f t="shared" si="33"/>
        <v>Slovenský zväz telesne postihnutých športovcovdBdvojica - curling na vozíku (telesne postihnutí)</v>
      </c>
      <c r="N448" s="270" t="str">
        <f t="shared" si="34"/>
        <v>22665234dB</v>
      </c>
    </row>
    <row r="449" spans="1:14" ht="9.75">
      <c r="A449" s="280" t="s">
        <v>2325</v>
      </c>
      <c r="B449" s="276" t="str">
        <f>VLOOKUP(A449,Adr!A:B,2,FALSE)</f>
        <v>Slovenský zväz telesne postihnutých športovcov</v>
      </c>
      <c r="C449" s="277" t="s">
        <v>2897</v>
      </c>
      <c r="D449" s="290">
        <v>20000</v>
      </c>
      <c r="E449" s="279">
        <v>0</v>
      </c>
      <c r="F449" s="280" t="s">
        <v>384</v>
      </c>
      <c r="G449" s="289" t="s">
        <v>360</v>
      </c>
      <c r="H449" s="281" t="s">
        <v>2399</v>
      </c>
      <c r="I449" s="282" t="str">
        <f t="shared" si="30"/>
        <v>22665234d</v>
      </c>
      <c r="J449" s="283" t="str">
        <f t="shared" si="31"/>
        <v>22665234026 03</v>
      </c>
      <c r="K449" s="284"/>
      <c r="L449" s="283" t="str">
        <f t="shared" si="32"/>
        <v>22665234026 03B</v>
      </c>
      <c r="M449" s="284" t="str">
        <f t="shared" si="33"/>
        <v>Slovenský zväz telesne postihnutých športovcovdBJambor Miroslav</v>
      </c>
      <c r="N449" s="270" t="str">
        <f t="shared" si="34"/>
        <v>22665234dB</v>
      </c>
    </row>
    <row r="450" spans="1:14" ht="9.75">
      <c r="A450" s="286" t="s">
        <v>2325</v>
      </c>
      <c r="B450" s="276" t="str">
        <f>VLOOKUP(A450,Adr!A:B,2,FALSE)</f>
        <v>Slovenský zväz telesne postihnutých športovcov</v>
      </c>
      <c r="C450" s="277" t="s">
        <v>2898</v>
      </c>
      <c r="D450" s="278">
        <v>40000</v>
      </c>
      <c r="E450" s="287">
        <v>0</v>
      </c>
      <c r="F450" s="280" t="s">
        <v>384</v>
      </c>
      <c r="G450" s="289" t="s">
        <v>360</v>
      </c>
      <c r="H450" s="281" t="s">
        <v>2399</v>
      </c>
      <c r="I450" s="282" t="str">
        <f aca="true" t="shared" si="35" ref="I450:I494">A450&amp;F450</f>
        <v>22665234d</v>
      </c>
      <c r="J450" s="283" t="str">
        <f aca="true" t="shared" si="36" ref="J450:J494">A450&amp;G450</f>
        <v>22665234026 03</v>
      </c>
      <c r="K450" s="284"/>
      <c r="L450" s="283" t="str">
        <f aca="true" t="shared" si="37" ref="L450:L513">A450&amp;G450&amp;H450</f>
        <v>22665234026 03B</v>
      </c>
      <c r="M450" s="284" t="str">
        <f aca="true" t="shared" si="38" ref="M450:M513">B450&amp;F450&amp;H450&amp;C450</f>
        <v>Slovenský zväz telesne postihnutých športovcovdBKánová Alena</v>
      </c>
      <c r="N450" s="270" t="str">
        <f aca="true" t="shared" si="39" ref="N450:N513">+I450&amp;H450</f>
        <v>22665234dB</v>
      </c>
    </row>
    <row r="451" spans="1:14" ht="9.75">
      <c r="A451" s="280" t="s">
        <v>2325</v>
      </c>
      <c r="B451" s="276" t="str">
        <f>VLOOKUP(A451,Adr!A:B,2,FALSE)</f>
        <v>Slovenský zväz telesne postihnutých športovcov</v>
      </c>
      <c r="C451" s="277" t="s">
        <v>2899</v>
      </c>
      <c r="D451" s="278">
        <v>10000</v>
      </c>
      <c r="E451" s="279">
        <v>0</v>
      </c>
      <c r="F451" s="280" t="s">
        <v>384</v>
      </c>
      <c r="G451" s="289" t="s">
        <v>360</v>
      </c>
      <c r="H451" s="281" t="s">
        <v>2399</v>
      </c>
      <c r="I451" s="282" t="str">
        <f t="shared" si="35"/>
        <v>22665234d</v>
      </c>
      <c r="J451" s="283" t="str">
        <f t="shared" si="36"/>
        <v>22665234026 03</v>
      </c>
      <c r="K451" s="284"/>
      <c r="L451" s="283" t="str">
        <f t="shared" si="37"/>
        <v>22665234026 03B</v>
      </c>
      <c r="M451" s="284" t="str">
        <f t="shared" si="38"/>
        <v>Slovenský zväz telesne postihnutých športovcovdBKlohna Boris</v>
      </c>
      <c r="N451" s="270" t="str">
        <f t="shared" si="39"/>
        <v>22665234dB</v>
      </c>
    </row>
    <row r="452" spans="1:14" ht="9.75">
      <c r="A452" s="291" t="s">
        <v>2325</v>
      </c>
      <c r="B452" s="276" t="str">
        <f>VLOOKUP(A452,Adr!A:B,2,FALSE)</f>
        <v>Slovenský zväz telesne postihnutých športovcov</v>
      </c>
      <c r="C452" s="288" t="s">
        <v>2900</v>
      </c>
      <c r="D452" s="289">
        <v>20000</v>
      </c>
      <c r="E452" s="287">
        <v>0</v>
      </c>
      <c r="F452" s="280" t="s">
        <v>384</v>
      </c>
      <c r="G452" s="289" t="s">
        <v>360</v>
      </c>
      <c r="H452" s="281" t="s">
        <v>2399</v>
      </c>
      <c r="I452" s="282" t="str">
        <f t="shared" si="35"/>
        <v>22665234d</v>
      </c>
      <c r="J452" s="283" t="str">
        <f t="shared" si="36"/>
        <v>22665234026 03</v>
      </c>
      <c r="K452" s="284"/>
      <c r="L452" s="283" t="str">
        <f t="shared" si="37"/>
        <v>22665234026 03B</v>
      </c>
      <c r="M452" s="284" t="str">
        <f t="shared" si="38"/>
        <v>Slovenský zväz telesne postihnutých športovcovdBKrál Tomáš</v>
      </c>
      <c r="N452" s="270" t="str">
        <f t="shared" si="39"/>
        <v>22665234dB</v>
      </c>
    </row>
    <row r="453" spans="1:14" ht="9.75">
      <c r="A453" s="291" t="s">
        <v>2325</v>
      </c>
      <c r="B453" s="276" t="str">
        <f>VLOOKUP(A453,Adr!A:B,2,FALSE)</f>
        <v>Slovenský zväz telesne postihnutých športovcov</v>
      </c>
      <c r="C453" s="288" t="s">
        <v>2901</v>
      </c>
      <c r="D453" s="289">
        <v>20000</v>
      </c>
      <c r="E453" s="279">
        <v>0</v>
      </c>
      <c r="F453" s="280" t="s">
        <v>384</v>
      </c>
      <c r="G453" s="281" t="s">
        <v>360</v>
      </c>
      <c r="H453" s="281" t="s">
        <v>2399</v>
      </c>
      <c r="I453" s="282" t="str">
        <f t="shared" si="35"/>
        <v>22665234d</v>
      </c>
      <c r="J453" s="283" t="str">
        <f t="shared" si="36"/>
        <v>22665234026 03</v>
      </c>
      <c r="K453" s="284"/>
      <c r="L453" s="283" t="str">
        <f t="shared" si="37"/>
        <v>22665234026 03B</v>
      </c>
      <c r="M453" s="284" t="str">
        <f t="shared" si="38"/>
        <v>Slovenský zväz telesne postihnutých športovcovdBKudláčová Kristína</v>
      </c>
      <c r="N453" s="270" t="str">
        <f t="shared" si="39"/>
        <v>22665234dB</v>
      </c>
    </row>
    <row r="454" spans="1:14" ht="9.75">
      <c r="A454" s="280" t="s">
        <v>2325</v>
      </c>
      <c r="B454" s="276" t="str">
        <f>VLOOKUP(A454,Adr!A:B,2,FALSE)</f>
        <v>Slovenský zväz telesne postihnutých športovcov</v>
      </c>
      <c r="C454" s="277" t="s">
        <v>2902</v>
      </c>
      <c r="D454" s="290">
        <v>25000</v>
      </c>
      <c r="E454" s="287">
        <v>0</v>
      </c>
      <c r="F454" s="280" t="s">
        <v>384</v>
      </c>
      <c r="G454" s="289" t="s">
        <v>360</v>
      </c>
      <c r="H454" s="281" t="s">
        <v>2399</v>
      </c>
      <c r="I454" s="282" t="str">
        <f t="shared" si="35"/>
        <v>22665234d</v>
      </c>
      <c r="J454" s="283" t="str">
        <f t="shared" si="36"/>
        <v>22665234026 03</v>
      </c>
      <c r="K454" s="284"/>
      <c r="L454" s="283" t="str">
        <f t="shared" si="37"/>
        <v>22665234026 03B</v>
      </c>
      <c r="M454" s="284" t="str">
        <f t="shared" si="38"/>
        <v>Slovenský zväz telesne postihnutých športovcovdBKurilák Rastislav</v>
      </c>
      <c r="N454" s="270" t="str">
        <f t="shared" si="39"/>
        <v>22665234dB</v>
      </c>
    </row>
    <row r="455" spans="1:14" ht="9.75">
      <c r="A455" s="244" t="s">
        <v>2325</v>
      </c>
      <c r="B455" s="276" t="str">
        <f>VLOOKUP(A455,Adr!A:B,2,FALSE)</f>
        <v>Slovenský zväz telesne postihnutých športovcov</v>
      </c>
      <c r="C455" s="277" t="s">
        <v>2903</v>
      </c>
      <c r="D455" s="290">
        <v>30000</v>
      </c>
      <c r="E455" s="279">
        <v>0</v>
      </c>
      <c r="F455" s="280" t="s">
        <v>384</v>
      </c>
      <c r="G455" s="285" t="s">
        <v>360</v>
      </c>
      <c r="H455" s="281" t="s">
        <v>2399</v>
      </c>
      <c r="I455" s="282" t="str">
        <f t="shared" si="35"/>
        <v>22665234d</v>
      </c>
      <c r="J455" s="283" t="str">
        <f t="shared" si="36"/>
        <v>22665234026 03</v>
      </c>
      <c r="K455" s="284"/>
      <c r="L455" s="283" t="str">
        <f t="shared" si="37"/>
        <v>22665234026 03B</v>
      </c>
      <c r="M455" s="284" t="str">
        <f t="shared" si="38"/>
        <v>Slovenský zväz telesne postihnutých športovcovdBLudrovský Martin</v>
      </c>
      <c r="N455" s="270" t="str">
        <f t="shared" si="39"/>
        <v>22665234dB</v>
      </c>
    </row>
    <row r="456" spans="1:14" ht="9.75">
      <c r="A456" s="244" t="s">
        <v>2325</v>
      </c>
      <c r="B456" s="276" t="str">
        <f>VLOOKUP(A456,Adr!A:B,2,FALSE)</f>
        <v>Slovenský zväz telesne postihnutých športovcov</v>
      </c>
      <c r="C456" s="277" t="s">
        <v>2904</v>
      </c>
      <c r="D456" s="278">
        <v>20000</v>
      </c>
      <c r="E456" s="279">
        <v>0</v>
      </c>
      <c r="F456" s="280" t="s">
        <v>384</v>
      </c>
      <c r="G456" s="285" t="s">
        <v>360</v>
      </c>
      <c r="H456" s="281" t="s">
        <v>2399</v>
      </c>
      <c r="I456" s="282" t="str">
        <f t="shared" si="35"/>
        <v>22665234d</v>
      </c>
      <c r="J456" s="283" t="str">
        <f t="shared" si="36"/>
        <v>22665234026 03</v>
      </c>
      <c r="K456" s="284"/>
      <c r="L456" s="283" t="str">
        <f t="shared" si="37"/>
        <v>22665234026 03B</v>
      </c>
      <c r="M456" s="284" t="str">
        <f t="shared" si="38"/>
        <v>Slovenský zväz telesne postihnutých športovcovdBMezík Róbert</v>
      </c>
      <c r="N456" s="270" t="str">
        <f t="shared" si="39"/>
        <v>22665234dB</v>
      </c>
    </row>
    <row r="457" spans="1:14" ht="9.75">
      <c r="A457" s="291" t="s">
        <v>2325</v>
      </c>
      <c r="B457" s="276" t="str">
        <f>VLOOKUP(A457,Adr!A:B,2,FALSE)</f>
        <v>Slovenský zväz telesne postihnutých športovcov</v>
      </c>
      <c r="C457" s="277" t="s">
        <v>2905</v>
      </c>
      <c r="D457" s="290">
        <v>30000</v>
      </c>
      <c r="E457" s="287">
        <v>0</v>
      </c>
      <c r="F457" s="280" t="s">
        <v>384</v>
      </c>
      <c r="G457" s="289" t="s">
        <v>360</v>
      </c>
      <c r="H457" s="281" t="s">
        <v>2399</v>
      </c>
      <c r="I457" s="282" t="str">
        <f t="shared" si="35"/>
        <v>22665234d</v>
      </c>
      <c r="J457" s="283" t="str">
        <f t="shared" si="36"/>
        <v>22665234026 03</v>
      </c>
      <c r="K457" s="284"/>
      <c r="L457" s="283" t="str">
        <f t="shared" si="37"/>
        <v>22665234026 03B</v>
      </c>
      <c r="M457" s="284" t="str">
        <f t="shared" si="38"/>
        <v>Slovenský zväz telesne postihnutých športovcovdBMihálik Peter</v>
      </c>
      <c r="N457" s="270" t="str">
        <f t="shared" si="39"/>
        <v>22665234dB</v>
      </c>
    </row>
    <row r="458" spans="1:14" ht="9.75">
      <c r="A458" s="244" t="s">
        <v>2325</v>
      </c>
      <c r="B458" s="276" t="str">
        <f>VLOOKUP(A458,Adr!A:B,2,FALSE)</f>
        <v>Slovenský zväz telesne postihnutých športovcov</v>
      </c>
      <c r="C458" s="277" t="s">
        <v>2906</v>
      </c>
      <c r="D458" s="290">
        <v>30000</v>
      </c>
      <c r="E458" s="279">
        <v>0</v>
      </c>
      <c r="F458" s="280" t="s">
        <v>384</v>
      </c>
      <c r="G458" s="285" t="s">
        <v>360</v>
      </c>
      <c r="H458" s="281" t="s">
        <v>2399</v>
      </c>
      <c r="I458" s="282" t="str">
        <f t="shared" si="35"/>
        <v>22665234d</v>
      </c>
      <c r="J458" s="283" t="str">
        <f t="shared" si="36"/>
        <v>22665234026 03</v>
      </c>
      <c r="K458" s="284"/>
      <c r="L458" s="283" t="str">
        <f t="shared" si="37"/>
        <v>22665234026 03B</v>
      </c>
      <c r="M458" s="284" t="str">
        <f t="shared" si="38"/>
        <v>Slovenský zväz telesne postihnutých športovcovdBPavlík Marcel</v>
      </c>
      <c r="N458" s="270" t="str">
        <f t="shared" si="39"/>
        <v>22665234dB</v>
      </c>
    </row>
    <row r="459" spans="1:14" ht="9.75">
      <c r="A459" s="280" t="s">
        <v>2325</v>
      </c>
      <c r="B459" s="276" t="str">
        <f>VLOOKUP(A459,Adr!A:B,2,FALSE)</f>
        <v>Slovenský zväz telesne postihnutých športovcov</v>
      </c>
      <c r="C459" s="277" t="s">
        <v>2907</v>
      </c>
      <c r="D459" s="278">
        <v>30500</v>
      </c>
      <c r="E459" s="287">
        <v>0</v>
      </c>
      <c r="F459" s="280" t="s">
        <v>384</v>
      </c>
      <c r="G459" s="281" t="s">
        <v>360</v>
      </c>
      <c r="H459" s="281" t="s">
        <v>2399</v>
      </c>
      <c r="I459" s="282" t="str">
        <f t="shared" si="35"/>
        <v>22665234d</v>
      </c>
      <c r="J459" s="283" t="str">
        <f t="shared" si="36"/>
        <v>22665234026 03</v>
      </c>
      <c r="K459" s="284"/>
      <c r="L459" s="283" t="str">
        <f t="shared" si="37"/>
        <v>22665234026 03B</v>
      </c>
      <c r="M459" s="284" t="str">
        <f t="shared" si="38"/>
        <v>Slovenský zväz telesne postihnutých športovcovdBRiapoš Ján</v>
      </c>
      <c r="N459" s="270" t="str">
        <f t="shared" si="39"/>
        <v>22665234dB</v>
      </c>
    </row>
    <row r="460" spans="1:14" ht="9.75">
      <c r="A460" s="244" t="s">
        <v>2325</v>
      </c>
      <c r="B460" s="276" t="str">
        <f>VLOOKUP(A460,Adr!A:B,2,FALSE)</f>
        <v>Slovenský zväz telesne postihnutých športovcov</v>
      </c>
      <c r="C460" s="277" t="s">
        <v>2908</v>
      </c>
      <c r="D460" s="290">
        <v>10000</v>
      </c>
      <c r="E460" s="279">
        <v>0</v>
      </c>
      <c r="F460" s="280" t="s">
        <v>384</v>
      </c>
      <c r="G460" s="285" t="s">
        <v>360</v>
      </c>
      <c r="H460" s="281" t="s">
        <v>2399</v>
      </c>
      <c r="I460" s="282" t="str">
        <f t="shared" si="35"/>
        <v>22665234d</v>
      </c>
      <c r="J460" s="283" t="str">
        <f t="shared" si="36"/>
        <v>22665234026 03</v>
      </c>
      <c r="K460" s="284"/>
      <c r="L460" s="283" t="str">
        <f t="shared" si="37"/>
        <v>22665234026 03B</v>
      </c>
      <c r="M460" s="284" t="str">
        <f t="shared" si="38"/>
        <v>Slovenský zväz telesne postihnutých športovcovdBStrehársky Martin</v>
      </c>
      <c r="N460" s="270" t="str">
        <f t="shared" si="39"/>
        <v>22665234dB</v>
      </c>
    </row>
    <row r="461" spans="1:14" ht="9.75">
      <c r="A461" s="244" t="s">
        <v>2325</v>
      </c>
      <c r="B461" s="276" t="str">
        <f>VLOOKUP(A461,Adr!A:B,2,FALSE)</f>
        <v>Slovenský zväz telesne postihnutých športovcov</v>
      </c>
      <c r="C461" s="277" t="s">
        <v>2909</v>
      </c>
      <c r="D461" s="290">
        <v>30000</v>
      </c>
      <c r="E461" s="279">
        <v>0</v>
      </c>
      <c r="F461" s="286" t="s">
        <v>384</v>
      </c>
      <c r="G461" s="281" t="s">
        <v>360</v>
      </c>
      <c r="H461" s="281" t="s">
        <v>2399</v>
      </c>
      <c r="I461" s="282" t="str">
        <f t="shared" si="35"/>
        <v>22665234d</v>
      </c>
      <c r="J461" s="283" t="str">
        <f t="shared" si="36"/>
        <v>22665234026 03</v>
      </c>
      <c r="K461" s="284"/>
      <c r="L461" s="283" t="str">
        <f t="shared" si="37"/>
        <v>22665234026 03B</v>
      </c>
      <c r="M461" s="284" t="str">
        <f t="shared" si="38"/>
        <v>Slovenský zväz telesne postihnutých športovcovdBTrávníček Boris</v>
      </c>
      <c r="N461" s="270" t="str">
        <f t="shared" si="39"/>
        <v>22665234dB</v>
      </c>
    </row>
    <row r="462" spans="1:14" ht="30">
      <c r="A462" s="250" t="s">
        <v>2325</v>
      </c>
      <c r="B462" s="276" t="str">
        <f>VLOOKUP(A462,Adr!A:B,2,FALSE)</f>
        <v>Slovenský zväz telesne postihnutých športovcov</v>
      </c>
      <c r="C462" s="288" t="s">
        <v>2910</v>
      </c>
      <c r="D462" s="289">
        <v>90000</v>
      </c>
      <c r="E462" s="279">
        <v>0</v>
      </c>
      <c r="F462" s="280" t="s">
        <v>386</v>
      </c>
      <c r="G462" s="285" t="s">
        <v>360</v>
      </c>
      <c r="H462" s="281" t="s">
        <v>2399</v>
      </c>
      <c r="I462" s="282" t="str">
        <f t="shared" si="35"/>
        <v>22665234e</v>
      </c>
      <c r="J462" s="283" t="str">
        <f t="shared" si="36"/>
        <v>22665234026 03</v>
      </c>
      <c r="K462" s="284"/>
      <c r="L462" s="283" t="str">
        <f t="shared" si="37"/>
        <v>22665234026 03B</v>
      </c>
      <c r="M462" s="284" t="str">
        <f t="shared" si="38"/>
        <v>Slovenský zväz telesne postihnutých športovcoveBzabezpečenie účasti športovej reprezentácie SR na Svetových hrách World Abilitysport 2023 v Nakhon Ratchasima</v>
      </c>
      <c r="N462" s="270" t="str">
        <f t="shared" si="39"/>
        <v>22665234eB</v>
      </c>
    </row>
    <row r="463" spans="1:14" ht="9.75">
      <c r="A463" s="244" t="s">
        <v>2331</v>
      </c>
      <c r="B463" s="276" t="str">
        <f>VLOOKUP(A463,Adr!A:B,2,FALSE)</f>
        <v>Slovenský zväz vodného lyžovania a wakeboardingu</v>
      </c>
      <c r="C463" s="277" t="s">
        <v>2911</v>
      </c>
      <c r="D463" s="278">
        <v>76898</v>
      </c>
      <c r="E463" s="279">
        <v>0</v>
      </c>
      <c r="F463" s="280" t="s">
        <v>378</v>
      </c>
      <c r="G463" s="281" t="s">
        <v>358</v>
      </c>
      <c r="H463" s="281" t="s">
        <v>2399</v>
      </c>
      <c r="I463" s="282" t="str">
        <f t="shared" si="35"/>
        <v>30793203a</v>
      </c>
      <c r="J463" s="283" t="str">
        <f t="shared" si="36"/>
        <v>30793203026 02</v>
      </c>
      <c r="K463" s="284" t="s">
        <v>2912</v>
      </c>
      <c r="L463" s="283" t="str">
        <f t="shared" si="37"/>
        <v>30793203026 02B</v>
      </c>
      <c r="M463" s="284" t="str">
        <f t="shared" si="38"/>
        <v>Slovenský zväz vodného lyžovania a wakeboardinguaBvodné lyžovanie - bežné transfery</v>
      </c>
      <c r="N463" s="270" t="str">
        <f t="shared" si="39"/>
        <v>30793203aB</v>
      </c>
    </row>
    <row r="464" spans="1:14" ht="9.75">
      <c r="A464" s="244" t="s">
        <v>2337</v>
      </c>
      <c r="B464" s="276" t="str">
        <f>VLOOKUP(A464,Adr!A:B,2,FALSE)</f>
        <v>Slovenský zväz vodného motorizmu</v>
      </c>
      <c r="C464" s="277" t="s">
        <v>2913</v>
      </c>
      <c r="D464" s="278">
        <v>32301</v>
      </c>
      <c r="E464" s="287">
        <v>0</v>
      </c>
      <c r="F464" s="280" t="s">
        <v>378</v>
      </c>
      <c r="G464" s="281" t="s">
        <v>358</v>
      </c>
      <c r="H464" s="281" t="s">
        <v>2399</v>
      </c>
      <c r="I464" s="282" t="str">
        <f t="shared" si="35"/>
        <v>00681768a</v>
      </c>
      <c r="J464" s="283" t="str">
        <f t="shared" si="36"/>
        <v>00681768026 02</v>
      </c>
      <c r="K464" s="284" t="s">
        <v>2914</v>
      </c>
      <c r="L464" s="283" t="str">
        <f t="shared" si="37"/>
        <v>00681768026 02B</v>
      </c>
      <c r="M464" s="284" t="str">
        <f t="shared" si="38"/>
        <v>Slovenský zväz vodného motorizmuaBvodný motorizmus - bežné transfery</v>
      </c>
      <c r="N464" s="270" t="str">
        <f t="shared" si="39"/>
        <v>00681768aB</v>
      </c>
    </row>
    <row r="465" spans="1:14" ht="9.75">
      <c r="A465" s="244" t="s">
        <v>2337</v>
      </c>
      <c r="B465" s="276" t="str">
        <f>VLOOKUP(A465,Adr!A:B,2,FALSE)</f>
        <v>Slovenský zväz vodného motorizmu</v>
      </c>
      <c r="C465" s="277" t="s">
        <v>2915</v>
      </c>
      <c r="D465" s="278">
        <v>15000</v>
      </c>
      <c r="E465" s="279">
        <v>0</v>
      </c>
      <c r="F465" s="280" t="s">
        <v>384</v>
      </c>
      <c r="G465" s="285" t="s">
        <v>360</v>
      </c>
      <c r="H465" s="281" t="s">
        <v>2399</v>
      </c>
      <c r="I465" s="282" t="str">
        <f t="shared" si="35"/>
        <v>00681768d</v>
      </c>
      <c r="J465" s="283" t="str">
        <f t="shared" si="36"/>
        <v>00681768026 03</v>
      </c>
      <c r="K465" s="284"/>
      <c r="L465" s="283" t="str">
        <f t="shared" si="37"/>
        <v>00681768026 03B</v>
      </c>
      <c r="M465" s="284" t="str">
        <f t="shared" si="38"/>
        <v>Slovenský zväz vodného motorizmudBJung Marian</v>
      </c>
      <c r="N465" s="270" t="str">
        <f t="shared" si="39"/>
        <v>00681768dB</v>
      </c>
    </row>
    <row r="466" spans="1:14" ht="9.75">
      <c r="A466" s="244" t="s">
        <v>2344</v>
      </c>
      <c r="B466" s="276" t="str">
        <f>VLOOKUP(A466,Adr!A:B,2,FALSE)</f>
        <v>Slovenský zväz vzpierania</v>
      </c>
      <c r="C466" s="288" t="s">
        <v>2916</v>
      </c>
      <c r="D466" s="289">
        <v>385589</v>
      </c>
      <c r="E466" s="279">
        <v>0</v>
      </c>
      <c r="F466" s="286" t="s">
        <v>378</v>
      </c>
      <c r="G466" s="281" t="s">
        <v>358</v>
      </c>
      <c r="H466" s="281" t="s">
        <v>2399</v>
      </c>
      <c r="I466" s="282" t="str">
        <f t="shared" si="35"/>
        <v>31796079a</v>
      </c>
      <c r="J466" s="283" t="str">
        <f t="shared" si="36"/>
        <v>31796079026 02</v>
      </c>
      <c r="K466" s="284" t="s">
        <v>2917</v>
      </c>
      <c r="L466" s="283" t="str">
        <f t="shared" si="37"/>
        <v>31796079026 02B</v>
      </c>
      <c r="M466" s="284" t="str">
        <f t="shared" si="38"/>
        <v>Slovenský zväz vzpieraniaaBvzpieranie - bežné transfery</v>
      </c>
      <c r="N466" s="270" t="str">
        <f t="shared" si="39"/>
        <v>31796079aB</v>
      </c>
    </row>
    <row r="467" spans="1:14" ht="9.75">
      <c r="A467" s="244" t="s">
        <v>2344</v>
      </c>
      <c r="B467" s="276" t="str">
        <f>VLOOKUP(A467,Adr!A:B,2,FALSE)</f>
        <v>Slovenský zväz vzpierania</v>
      </c>
      <c r="C467" s="277" t="s">
        <v>2918</v>
      </c>
      <c r="D467" s="278">
        <v>12500</v>
      </c>
      <c r="E467" s="279">
        <v>0</v>
      </c>
      <c r="F467" s="280" t="s">
        <v>384</v>
      </c>
      <c r="G467" s="285" t="s">
        <v>360</v>
      </c>
      <c r="H467" s="281" t="s">
        <v>2399</v>
      </c>
      <c r="I467" s="282" t="str">
        <f t="shared" si="35"/>
        <v>31796079d</v>
      </c>
      <c r="J467" s="283" t="str">
        <f t="shared" si="36"/>
        <v>31796079026 03</v>
      </c>
      <c r="K467" s="284"/>
      <c r="L467" s="283" t="str">
        <f t="shared" si="37"/>
        <v>31796079026 03B</v>
      </c>
      <c r="M467" s="284" t="str">
        <f t="shared" si="38"/>
        <v>Slovenský zväz vzpieraniadBCabala Sebastián</v>
      </c>
      <c r="N467" s="270" t="str">
        <f t="shared" si="39"/>
        <v>31796079dB</v>
      </c>
    </row>
    <row r="468" spans="1:14" ht="9.75">
      <c r="A468" s="291" t="s">
        <v>2344</v>
      </c>
      <c r="B468" s="276" t="str">
        <f>VLOOKUP(A468,Adr!A:B,2,FALSE)</f>
        <v>Slovenský zväz vzpierania</v>
      </c>
      <c r="C468" s="288" t="s">
        <v>2919</v>
      </c>
      <c r="D468" s="289">
        <v>10000</v>
      </c>
      <c r="E468" s="279">
        <v>0</v>
      </c>
      <c r="F468" s="280" t="s">
        <v>384</v>
      </c>
      <c r="G468" s="289" t="s">
        <v>360</v>
      </c>
      <c r="H468" s="281" t="s">
        <v>2399</v>
      </c>
      <c r="I468" s="282" t="str">
        <f t="shared" si="35"/>
        <v>31796079d</v>
      </c>
      <c r="J468" s="283" t="str">
        <f t="shared" si="36"/>
        <v>31796079026 03</v>
      </c>
      <c r="K468" s="284"/>
      <c r="L468" s="283" t="str">
        <f t="shared" si="37"/>
        <v>31796079026 03B</v>
      </c>
      <c r="M468" s="284" t="str">
        <f t="shared" si="38"/>
        <v>Slovenský zväz vzpieraniadBMacura Vladimír</v>
      </c>
      <c r="N468" s="270" t="str">
        <f t="shared" si="39"/>
        <v>31796079dB</v>
      </c>
    </row>
    <row r="469" spans="1:14" ht="9.75">
      <c r="A469" s="291" t="s">
        <v>2344</v>
      </c>
      <c r="B469" s="276" t="str">
        <f>VLOOKUP(A469,Adr!A:B,2,FALSE)</f>
        <v>Slovenský zväz vzpierania</v>
      </c>
      <c r="C469" s="288" t="s">
        <v>2920</v>
      </c>
      <c r="D469" s="289">
        <v>5000</v>
      </c>
      <c r="E469" s="287">
        <v>0</v>
      </c>
      <c r="F469" s="280" t="s">
        <v>384</v>
      </c>
      <c r="G469" s="289" t="s">
        <v>360</v>
      </c>
      <c r="H469" s="281" t="s">
        <v>2399</v>
      </c>
      <c r="I469" s="282" t="str">
        <f t="shared" si="35"/>
        <v>31796079d</v>
      </c>
      <c r="J469" s="283" t="str">
        <f t="shared" si="36"/>
        <v>31796079026 03</v>
      </c>
      <c r="K469" s="284"/>
      <c r="L469" s="283" t="str">
        <f t="shared" si="37"/>
        <v>31796079026 03B</v>
      </c>
      <c r="M469" s="284" t="str">
        <f t="shared" si="38"/>
        <v>Slovenský zväz vzpieraniadBViktorínová Natália</v>
      </c>
      <c r="N469" s="270" t="str">
        <f t="shared" si="39"/>
        <v>31796079dB</v>
      </c>
    </row>
    <row r="470" spans="1:14" ht="9.75">
      <c r="A470" s="280" t="s">
        <v>2344</v>
      </c>
      <c r="B470" s="276" t="str">
        <f>VLOOKUP(A470,Adr!A:B,2,FALSE)</f>
        <v>Slovenský zväz vzpierania</v>
      </c>
      <c r="C470" s="277" t="s">
        <v>2921</v>
      </c>
      <c r="D470" s="290">
        <v>927</v>
      </c>
      <c r="E470" s="279">
        <v>0</v>
      </c>
      <c r="F470" s="280" t="s">
        <v>388</v>
      </c>
      <c r="G470" s="281" t="s">
        <v>360</v>
      </c>
      <c r="H470" s="281" t="s">
        <v>2399</v>
      </c>
      <c r="I470" s="282" t="str">
        <f t="shared" si="35"/>
        <v>31796079f</v>
      </c>
      <c r="J470" s="283" t="str">
        <f t="shared" si="36"/>
        <v>31796079026 03</v>
      </c>
      <c r="K470" s="284"/>
      <c r="L470" s="283" t="str">
        <f t="shared" si="37"/>
        <v>31796079026 03B</v>
      </c>
      <c r="M470" s="284" t="str">
        <f t="shared" si="38"/>
        <v>Slovenský zväz vzpieraniafBodmena trénerovi Rudolf Lukáč</v>
      </c>
      <c r="N470" s="270" t="str">
        <f t="shared" si="39"/>
        <v>31796079fB</v>
      </c>
    </row>
    <row r="471" spans="1:14" ht="9.75">
      <c r="A471" s="258" t="s">
        <v>2349</v>
      </c>
      <c r="B471" s="276" t="str">
        <f>VLOOKUP(A471,Adr!A:B,2,FALSE)</f>
        <v>Špeciálne olympiády Slovensko</v>
      </c>
      <c r="C471" s="277" t="s">
        <v>2922</v>
      </c>
      <c r="D471" s="278">
        <v>443580</v>
      </c>
      <c r="E471" s="287">
        <v>0</v>
      </c>
      <c r="F471" s="280" t="s">
        <v>382</v>
      </c>
      <c r="G471" s="289" t="s">
        <v>360</v>
      </c>
      <c r="H471" s="281" t="s">
        <v>2399</v>
      </c>
      <c r="I471" s="282" t="str">
        <f t="shared" si="35"/>
        <v>30811406c</v>
      </c>
      <c r="J471" s="283" t="str">
        <f t="shared" si="36"/>
        <v>30811406026 03</v>
      </c>
      <c r="K471" s="284"/>
      <c r="L471" s="283" t="str">
        <f t="shared" si="37"/>
        <v>30811406026 03B</v>
      </c>
      <c r="M471" s="284" t="str">
        <f t="shared" si="38"/>
        <v>Špeciálne olympiády SlovenskocBčinnosť Špeciálnych olympiád Slovensko</v>
      </c>
      <c r="N471" s="270" t="str">
        <f t="shared" si="39"/>
        <v>30811406cB</v>
      </c>
    </row>
    <row r="472" spans="1:14" ht="30">
      <c r="A472" s="244" t="s">
        <v>2349</v>
      </c>
      <c r="B472" s="276" t="str">
        <f>VLOOKUP(A472,Adr!A:B,2,FALSE)</f>
        <v>Špeciálne olympiády Slovensko</v>
      </c>
      <c r="C472" s="277" t="s">
        <v>2923</v>
      </c>
      <c r="D472" s="278">
        <v>122188</v>
      </c>
      <c r="E472" s="287">
        <v>0</v>
      </c>
      <c r="F472" s="280" t="s">
        <v>386</v>
      </c>
      <c r="G472" s="289" t="s">
        <v>360</v>
      </c>
      <c r="H472" s="281" t="s">
        <v>2399</v>
      </c>
      <c r="I472" s="282" t="str">
        <f t="shared" si="35"/>
        <v>30811406e</v>
      </c>
      <c r="J472" s="283" t="str">
        <f t="shared" si="36"/>
        <v>30811406026 03</v>
      </c>
      <c r="K472" s="284"/>
      <c r="L472" s="283" t="str">
        <f t="shared" si="37"/>
        <v>30811406026 03B</v>
      </c>
      <c r="M472" s="284" t="str">
        <f t="shared" si="38"/>
        <v>Špeciálne olympiády SlovenskoeBzabezpečenie účasti športovej reprezentácie SR na Svetových letných hrách špeciálnych olympiád v Berlíne 2023</v>
      </c>
      <c r="N472" s="270" t="str">
        <f t="shared" si="39"/>
        <v>30811406eB</v>
      </c>
    </row>
    <row r="473" spans="1:14" ht="9.75">
      <c r="A473" s="280" t="s">
        <v>2355</v>
      </c>
      <c r="B473" s="276" t="str">
        <f>VLOOKUP(A473,Adr!A:B,2,FALSE)</f>
        <v>Združenie šípkarských organizácií</v>
      </c>
      <c r="C473" s="277" t="s">
        <v>2924</v>
      </c>
      <c r="D473" s="278">
        <v>51894</v>
      </c>
      <c r="E473" s="279">
        <v>0</v>
      </c>
      <c r="F473" s="280" t="s">
        <v>378</v>
      </c>
      <c r="G473" s="285" t="s">
        <v>358</v>
      </c>
      <c r="H473" s="281" t="s">
        <v>2399</v>
      </c>
      <c r="I473" s="282" t="str">
        <f t="shared" si="35"/>
        <v>35538015a</v>
      </c>
      <c r="J473" s="283" t="str">
        <f t="shared" si="36"/>
        <v>35538015026 02</v>
      </c>
      <c r="K473" s="284" t="s">
        <v>2925</v>
      </c>
      <c r="L473" s="283" t="str">
        <f t="shared" si="37"/>
        <v>35538015026 02B</v>
      </c>
      <c r="M473" s="284" t="str">
        <f t="shared" si="38"/>
        <v>Združenie šípkarských organizáciíaBšípky - bežné transfery</v>
      </c>
      <c r="N473" s="270" t="str">
        <f t="shared" si="39"/>
        <v>35538015aB</v>
      </c>
    </row>
    <row r="474" spans="1:14" ht="9.75">
      <c r="A474" s="244" t="s">
        <v>2361</v>
      </c>
      <c r="B474" s="276" t="str">
        <f>VLOOKUP(A474,Adr!A:B,2,FALSE)</f>
        <v>Zväz potápačov Slovenska</v>
      </c>
      <c r="C474" s="288" t="s">
        <v>2926</v>
      </c>
      <c r="D474" s="290">
        <v>122132</v>
      </c>
      <c r="E474" s="279">
        <v>0</v>
      </c>
      <c r="F474" s="280" t="s">
        <v>378</v>
      </c>
      <c r="G474" s="285" t="s">
        <v>358</v>
      </c>
      <c r="H474" s="281" t="s">
        <v>2399</v>
      </c>
      <c r="I474" s="282" t="str">
        <f t="shared" si="35"/>
        <v>00585319a</v>
      </c>
      <c r="J474" s="283" t="str">
        <f t="shared" si="36"/>
        <v>00585319026 02</v>
      </c>
      <c r="K474" s="284" t="s">
        <v>2927</v>
      </c>
      <c r="L474" s="283" t="str">
        <f t="shared" si="37"/>
        <v>00585319026 02B</v>
      </c>
      <c r="M474" s="284" t="str">
        <f t="shared" si="38"/>
        <v>Zväz potápačov SlovenskaaBpotápačské športy - bežné transfery</v>
      </c>
      <c r="N474" s="270" t="str">
        <f t="shared" si="39"/>
        <v>00585319aB</v>
      </c>
    </row>
    <row r="475" spans="1:14" ht="9.75">
      <c r="A475" s="286" t="s">
        <v>2361</v>
      </c>
      <c r="B475" s="276" t="str">
        <f>VLOOKUP(A475,Adr!A:B,2,FALSE)</f>
        <v>Zväz potápačov Slovenska</v>
      </c>
      <c r="C475" s="277" t="s">
        <v>2928</v>
      </c>
      <c r="D475" s="278">
        <v>15000</v>
      </c>
      <c r="E475" s="279">
        <v>0</v>
      </c>
      <c r="F475" s="280" t="s">
        <v>384</v>
      </c>
      <c r="G475" s="289" t="s">
        <v>360</v>
      </c>
      <c r="H475" s="281" t="s">
        <v>2399</v>
      </c>
      <c r="I475" s="282" t="str">
        <f t="shared" si="35"/>
        <v>00585319d</v>
      </c>
      <c r="J475" s="283" t="str">
        <f t="shared" si="36"/>
        <v>00585319026 03</v>
      </c>
      <c r="K475" s="284"/>
      <c r="L475" s="283" t="str">
        <f t="shared" si="37"/>
        <v>00585319026 03B</v>
      </c>
      <c r="M475" s="284" t="str">
        <f t="shared" si="38"/>
        <v>Zväz potápačov SlovenskadBHrašková Zuzana</v>
      </c>
      <c r="N475" s="270" t="str">
        <f t="shared" si="39"/>
        <v>00585319dB</v>
      </c>
    </row>
    <row r="476" spans="1:14" ht="9.75">
      <c r="A476" s="280" t="s">
        <v>2367</v>
      </c>
      <c r="B476" s="276" t="str">
        <f>VLOOKUP(A476,Adr!A:B,2,FALSE)</f>
        <v>Zväz slovenského kolieskového korčuľovania</v>
      </c>
      <c r="C476" s="277" t="s">
        <v>2929</v>
      </c>
      <c r="D476" s="278">
        <v>125400</v>
      </c>
      <c r="E476" s="279">
        <v>0</v>
      </c>
      <c r="F476" s="280" t="s">
        <v>378</v>
      </c>
      <c r="G476" s="285" t="s">
        <v>358</v>
      </c>
      <c r="H476" s="281" t="s">
        <v>2399</v>
      </c>
      <c r="I476" s="282" t="str">
        <f t="shared" si="35"/>
        <v>42132690a</v>
      </c>
      <c r="J476" s="283" t="str">
        <f t="shared" si="36"/>
        <v>42132690026 02</v>
      </c>
      <c r="K476" s="284" t="s">
        <v>2930</v>
      </c>
      <c r="L476" s="283" t="str">
        <f t="shared" si="37"/>
        <v>42132690026 02B</v>
      </c>
      <c r="M476" s="284" t="str">
        <f t="shared" si="38"/>
        <v>Zväz slovenského kolieskového korčuľovaniaaBkolieskové korčuľovanie - bežné transfery</v>
      </c>
      <c r="N476" s="270" t="str">
        <f t="shared" si="39"/>
        <v>42132690aB</v>
      </c>
    </row>
    <row r="477" spans="1:14" ht="9.75">
      <c r="A477" s="280" t="s">
        <v>2367</v>
      </c>
      <c r="B477" s="276" t="str">
        <f>VLOOKUP(A477,Adr!A:B,2,FALSE)</f>
        <v>Zväz slovenského kolieskového korčuľovania</v>
      </c>
      <c r="C477" s="277" t="s">
        <v>2931</v>
      </c>
      <c r="D477" s="290">
        <v>60000</v>
      </c>
      <c r="E477" s="287">
        <v>0</v>
      </c>
      <c r="F477" s="280" t="s">
        <v>384</v>
      </c>
      <c r="G477" s="289" t="s">
        <v>360</v>
      </c>
      <c r="H477" s="281" t="s">
        <v>2399</v>
      </c>
      <c r="I477" s="282" t="str">
        <f t="shared" si="35"/>
        <v>42132690d</v>
      </c>
      <c r="J477" s="283" t="str">
        <f t="shared" si="36"/>
        <v>42132690026 03</v>
      </c>
      <c r="K477" s="284"/>
      <c r="L477" s="283" t="str">
        <f t="shared" si="37"/>
        <v>42132690026 03B</v>
      </c>
      <c r="M477" s="284" t="str">
        <f t="shared" si="38"/>
        <v>Zväz slovenského kolieskového korčuľovaniadBTury Richard</v>
      </c>
      <c r="N477" s="270" t="str">
        <f t="shared" si="39"/>
        <v>42132690dB</v>
      </c>
    </row>
    <row r="478" spans="1:14" ht="9.75">
      <c r="A478" s="280" t="s">
        <v>2373</v>
      </c>
      <c r="B478" s="276" t="str">
        <f>VLOOKUP(A478,Adr!A:B,2,FALSE)</f>
        <v>Zväz slovenského lyžovania</v>
      </c>
      <c r="C478" s="277" t="s">
        <v>2932</v>
      </c>
      <c r="D478" s="278">
        <v>1629060</v>
      </c>
      <c r="E478" s="279">
        <v>0</v>
      </c>
      <c r="F478" s="280" t="s">
        <v>378</v>
      </c>
      <c r="G478" s="285" t="s">
        <v>358</v>
      </c>
      <c r="H478" s="281" t="s">
        <v>2399</v>
      </c>
      <c r="I478" s="282" t="str">
        <f t="shared" si="35"/>
        <v>50671669a</v>
      </c>
      <c r="J478" s="283" t="str">
        <f t="shared" si="36"/>
        <v>50671669026 02</v>
      </c>
      <c r="K478" s="284" t="s">
        <v>2933</v>
      </c>
      <c r="L478" s="283" t="str">
        <f t="shared" si="37"/>
        <v>50671669026 02B</v>
      </c>
      <c r="M478" s="284" t="str">
        <f t="shared" si="38"/>
        <v>Zväz slovenského lyžovaniaaBlyžovanie - bežné transfery</v>
      </c>
      <c r="N478" s="270" t="str">
        <f t="shared" si="39"/>
        <v>50671669aB</v>
      </c>
    </row>
    <row r="479" spans="1:14" ht="9.75">
      <c r="A479" s="244" t="s">
        <v>2373</v>
      </c>
      <c r="B479" s="276" t="str">
        <f>VLOOKUP(A479,Adr!A:B,2,FALSE)</f>
        <v>Zväz slovenského lyžovania</v>
      </c>
      <c r="C479" s="277" t="s">
        <v>2934</v>
      </c>
      <c r="D479" s="278">
        <v>79500</v>
      </c>
      <c r="E479" s="279">
        <v>0</v>
      </c>
      <c r="F479" s="280" t="s">
        <v>378</v>
      </c>
      <c r="G479" s="289" t="s">
        <v>358</v>
      </c>
      <c r="H479" s="281" t="s">
        <v>2415</v>
      </c>
      <c r="I479" s="282" t="str">
        <f t="shared" si="35"/>
        <v>50671669a</v>
      </c>
      <c r="J479" s="283" t="str">
        <f t="shared" si="36"/>
        <v>50671669026 02</v>
      </c>
      <c r="K479" s="284" t="s">
        <v>2933</v>
      </c>
      <c r="L479" s="283" t="str">
        <f t="shared" si="37"/>
        <v>50671669026 02K</v>
      </c>
      <c r="M479" s="284" t="str">
        <f t="shared" si="38"/>
        <v>Zväz slovenského lyžovaniaaKlyžovanie - kapitálové transfery</v>
      </c>
      <c r="N479" s="270" t="str">
        <f t="shared" si="39"/>
        <v>50671669aK</v>
      </c>
    </row>
    <row r="480" spans="1:14" ht="20.25">
      <c r="A480" s="258" t="s">
        <v>2373</v>
      </c>
      <c r="B480" s="276" t="str">
        <f>VLOOKUP(A480,Adr!A:B,2,FALSE)</f>
        <v>Zväz slovenského lyžovania</v>
      </c>
      <c r="C480" s="277" t="s">
        <v>2457</v>
      </c>
      <c r="D480" s="278">
        <v>147071</v>
      </c>
      <c r="E480" s="279">
        <v>0</v>
      </c>
      <c r="F480" s="280" t="s">
        <v>382</v>
      </c>
      <c r="G480" s="289" t="s">
        <v>360</v>
      </c>
      <c r="H480" s="281" t="s">
        <v>2399</v>
      </c>
      <c r="I480" s="282" t="str">
        <f t="shared" si="35"/>
        <v>50671669c</v>
      </c>
      <c r="J480" s="283" t="str">
        <f t="shared" si="36"/>
        <v>50671669026 03</v>
      </c>
      <c r="K480" s="284"/>
      <c r="L480" s="283" t="str">
        <f t="shared" si="37"/>
        <v>50671669026 03B</v>
      </c>
      <c r="M480" s="284" t="str">
        <f t="shared" si="38"/>
        <v>Zväz slovenského lyžovaniacBzabezpečenie a rozvoj zdravotne postihnutých športovcov (SPV)</v>
      </c>
      <c r="N480" s="270" t="str">
        <f t="shared" si="39"/>
        <v>50671669cB</v>
      </c>
    </row>
    <row r="481" spans="1:14" ht="9.75">
      <c r="A481" s="280" t="s">
        <v>2373</v>
      </c>
      <c r="B481" s="276" t="str">
        <f>VLOOKUP(A481,Adr!A:B,2,FALSE)</f>
        <v>Zväz slovenského lyžovania</v>
      </c>
      <c r="C481" s="277" t="s">
        <v>2935</v>
      </c>
      <c r="D481" s="290">
        <v>15000</v>
      </c>
      <c r="E481" s="279">
        <v>0</v>
      </c>
      <c r="F481" s="280" t="s">
        <v>384</v>
      </c>
      <c r="G481" s="281" t="s">
        <v>360</v>
      </c>
      <c r="H481" s="281" t="s">
        <v>2399</v>
      </c>
      <c r="I481" s="282" t="str">
        <f t="shared" si="35"/>
        <v>50671669d</v>
      </c>
      <c r="J481" s="283" t="str">
        <f t="shared" si="36"/>
        <v>50671669026 03</v>
      </c>
      <c r="K481" s="284"/>
      <c r="L481" s="283" t="str">
        <f t="shared" si="37"/>
        <v>50671669026 03B</v>
      </c>
      <c r="M481" s="284" t="str">
        <f t="shared" si="38"/>
        <v>Zväz slovenského lyžovaniadBFrance Martin</v>
      </c>
      <c r="N481" s="270" t="str">
        <f t="shared" si="39"/>
        <v>50671669dB</v>
      </c>
    </row>
    <row r="482" spans="1:14" ht="9.75">
      <c r="A482" s="250" t="s">
        <v>2373</v>
      </c>
      <c r="B482" s="276" t="str">
        <f>VLOOKUP(A482,Adr!A:B,2,FALSE)</f>
        <v>Zväz slovenského lyžovania</v>
      </c>
      <c r="C482" s="288" t="s">
        <v>2936</v>
      </c>
      <c r="D482" s="289">
        <v>20000</v>
      </c>
      <c r="E482" s="287">
        <v>0</v>
      </c>
      <c r="F482" s="280" t="s">
        <v>384</v>
      </c>
      <c r="G482" s="289" t="s">
        <v>360</v>
      </c>
      <c r="H482" s="281" t="s">
        <v>2399</v>
      </c>
      <c r="I482" s="282" t="str">
        <f t="shared" si="35"/>
        <v>50671669d</v>
      </c>
      <c r="J482" s="283" t="str">
        <f t="shared" si="36"/>
        <v>50671669026 03</v>
      </c>
      <c r="K482" s="284"/>
      <c r="L482" s="283" t="str">
        <f t="shared" si="37"/>
        <v>50671669026 03B</v>
      </c>
      <c r="M482" s="284" t="str">
        <f t="shared" si="38"/>
        <v>Zväz slovenského lyžovaniadBGašková Vanesa</v>
      </c>
      <c r="N482" s="270" t="str">
        <f t="shared" si="39"/>
        <v>50671669dB</v>
      </c>
    </row>
    <row r="483" spans="1:14" ht="9.75">
      <c r="A483" s="280" t="s">
        <v>2373</v>
      </c>
      <c r="B483" s="276" t="str">
        <f>VLOOKUP(A483,Adr!A:B,2,FALSE)</f>
        <v>Zväz slovenského lyžovania</v>
      </c>
      <c r="C483" s="277" t="s">
        <v>2937</v>
      </c>
      <c r="D483" s="290">
        <v>48500</v>
      </c>
      <c r="E483" s="279">
        <v>0</v>
      </c>
      <c r="F483" s="280" t="s">
        <v>384</v>
      </c>
      <c r="G483" s="289" t="s">
        <v>360</v>
      </c>
      <c r="H483" s="281" t="s">
        <v>2399</v>
      </c>
      <c r="I483" s="282" t="str">
        <f t="shared" si="35"/>
        <v>50671669d</v>
      </c>
      <c r="J483" s="283" t="str">
        <f t="shared" si="36"/>
        <v>50671669026 03</v>
      </c>
      <c r="K483" s="284"/>
      <c r="L483" s="283" t="str">
        <f t="shared" si="37"/>
        <v>50671669026 03B</v>
      </c>
      <c r="M483" s="284" t="str">
        <f t="shared" si="38"/>
        <v>Zväz slovenského lyžovaniadBHaraus Miroslav + navádzač</v>
      </c>
      <c r="N483" s="270" t="str">
        <f t="shared" si="39"/>
        <v>50671669dB</v>
      </c>
    </row>
    <row r="484" spans="1:14" ht="9.75">
      <c r="A484" s="250" t="s">
        <v>2373</v>
      </c>
      <c r="B484" s="276" t="str">
        <f>VLOOKUP(A484,Adr!A:B,2,FALSE)</f>
        <v>Zväz slovenského lyžovania</v>
      </c>
      <c r="C484" s="288" t="s">
        <v>2938</v>
      </c>
      <c r="D484" s="289">
        <v>36000</v>
      </c>
      <c r="E484" s="287">
        <v>0</v>
      </c>
      <c r="F484" s="280" t="s">
        <v>384</v>
      </c>
      <c r="G484" s="289" t="s">
        <v>360</v>
      </c>
      <c r="H484" s="281" t="s">
        <v>2399</v>
      </c>
      <c r="I484" s="282" t="str">
        <f t="shared" si="35"/>
        <v>50671669d</v>
      </c>
      <c r="J484" s="283" t="str">
        <f t="shared" si="36"/>
        <v>50671669026 03</v>
      </c>
      <c r="K484" s="284"/>
      <c r="L484" s="283" t="str">
        <f t="shared" si="37"/>
        <v>50671669026 03B</v>
      </c>
      <c r="M484" s="284" t="str">
        <f t="shared" si="38"/>
        <v>Zväz slovenského lyžovaniadBKrako Jakub + navádzač</v>
      </c>
      <c r="N484" s="270" t="str">
        <f t="shared" si="39"/>
        <v>50671669dB</v>
      </c>
    </row>
    <row r="485" spans="1:14" ht="9.75">
      <c r="A485" s="280" t="s">
        <v>2373</v>
      </c>
      <c r="B485" s="276" t="str">
        <f>VLOOKUP(A485,Adr!A:B,2,FALSE)</f>
        <v>Zväz slovenského lyžovania</v>
      </c>
      <c r="C485" s="277" t="s">
        <v>2939</v>
      </c>
      <c r="D485" s="290">
        <v>36000</v>
      </c>
      <c r="E485" s="279">
        <v>0</v>
      </c>
      <c r="F485" s="280" t="s">
        <v>384</v>
      </c>
      <c r="G485" s="289" t="s">
        <v>360</v>
      </c>
      <c r="H485" s="281" t="s">
        <v>2399</v>
      </c>
      <c r="I485" s="282" t="str">
        <f t="shared" si="35"/>
        <v>50671669d</v>
      </c>
      <c r="J485" s="283" t="str">
        <f t="shared" si="36"/>
        <v>50671669026 03</v>
      </c>
      <c r="K485" s="284"/>
      <c r="L485" s="283" t="str">
        <f t="shared" si="37"/>
        <v>50671669026 03B</v>
      </c>
      <c r="M485" s="284" t="str">
        <f t="shared" si="38"/>
        <v>Zväz slovenského lyžovaniadBKubačka Marek + navádzač</v>
      </c>
      <c r="N485" s="270" t="str">
        <f t="shared" si="39"/>
        <v>50671669dB</v>
      </c>
    </row>
    <row r="486" spans="1:14" ht="9.75">
      <c r="A486" s="280" t="s">
        <v>2373</v>
      </c>
      <c r="B486" s="276" t="str">
        <f>VLOOKUP(A486,Adr!A:B,2,FALSE)</f>
        <v>Zväz slovenského lyžovania</v>
      </c>
      <c r="C486" s="277" t="s">
        <v>2940</v>
      </c>
      <c r="D486" s="290">
        <v>79100</v>
      </c>
      <c r="E486" s="287">
        <v>0</v>
      </c>
      <c r="F486" s="280" t="s">
        <v>384</v>
      </c>
      <c r="G486" s="281" t="s">
        <v>360</v>
      </c>
      <c r="H486" s="281" t="s">
        <v>2399</v>
      </c>
      <c r="I486" s="282" t="str">
        <f t="shared" si="35"/>
        <v>50671669d</v>
      </c>
      <c r="J486" s="283" t="str">
        <f t="shared" si="36"/>
        <v>50671669026 03</v>
      </c>
      <c r="K486" s="284"/>
      <c r="L486" s="283" t="str">
        <f t="shared" si="37"/>
        <v>50671669026 03B</v>
      </c>
      <c r="M486" s="284" t="str">
        <f t="shared" si="38"/>
        <v>Zväz slovenského lyžovaniadBRexová Alexandra + navádzač</v>
      </c>
      <c r="N486" s="270" t="str">
        <f t="shared" si="39"/>
        <v>50671669dB</v>
      </c>
    </row>
    <row r="487" spans="1:14" ht="9.75">
      <c r="A487" s="280" t="s">
        <v>2373</v>
      </c>
      <c r="B487" s="276" t="str">
        <f>VLOOKUP(A487,Adr!A:B,2,FALSE)</f>
        <v>Zväz slovenského lyžovania</v>
      </c>
      <c r="C487" s="277" t="s">
        <v>2941</v>
      </c>
      <c r="D487" s="290">
        <v>2200</v>
      </c>
      <c r="E487" s="279">
        <v>0</v>
      </c>
      <c r="F487" s="280" t="s">
        <v>384</v>
      </c>
      <c r="G487" s="289" t="s">
        <v>360</v>
      </c>
      <c r="H487" s="281" t="s">
        <v>2415</v>
      </c>
      <c r="I487" s="282" t="str">
        <f t="shared" si="35"/>
        <v>50671669d</v>
      </c>
      <c r="J487" s="283" t="str">
        <f t="shared" si="36"/>
        <v>50671669026 03</v>
      </c>
      <c r="K487" s="284"/>
      <c r="L487" s="283" t="str">
        <f t="shared" si="37"/>
        <v>50671669026 03K</v>
      </c>
      <c r="M487" s="284" t="str">
        <f t="shared" si="38"/>
        <v>Zväz slovenského lyžovaniadKRexová Alexandra + navádzač - kapitálové výdavky</v>
      </c>
      <c r="N487" s="270" t="str">
        <f t="shared" si="39"/>
        <v>50671669dK</v>
      </c>
    </row>
    <row r="488" spans="1:14" ht="9.75">
      <c r="A488" s="286" t="s">
        <v>2373</v>
      </c>
      <c r="B488" s="276" t="str">
        <f>VLOOKUP(A488,Adr!A:B,2,FALSE)</f>
        <v>Zväz slovenského lyžovania</v>
      </c>
      <c r="C488" s="277" t="s">
        <v>2942</v>
      </c>
      <c r="D488" s="278">
        <v>20000</v>
      </c>
      <c r="E488" s="287">
        <v>0</v>
      </c>
      <c r="F488" s="280" t="s">
        <v>384</v>
      </c>
      <c r="G488" s="289" t="s">
        <v>360</v>
      </c>
      <c r="H488" s="281" t="s">
        <v>2399</v>
      </c>
      <c r="I488" s="282" t="str">
        <f t="shared" si="35"/>
        <v>50671669d</v>
      </c>
      <c r="J488" s="283" t="str">
        <f t="shared" si="36"/>
        <v>50671669026 03</v>
      </c>
      <c r="K488" s="284"/>
      <c r="L488" s="283" t="str">
        <f t="shared" si="37"/>
        <v>50671669026 03B</v>
      </c>
      <c r="M488" s="284" t="str">
        <f t="shared" si="38"/>
        <v>Zväz slovenského lyžovaniadBSmaržová Petra</v>
      </c>
      <c r="N488" s="270" t="str">
        <f t="shared" si="39"/>
        <v>50671669dB</v>
      </c>
    </row>
    <row r="489" spans="1:14" ht="9.75">
      <c r="A489" s="280" t="s">
        <v>2373</v>
      </c>
      <c r="B489" s="276" t="str">
        <f>VLOOKUP(A489,Adr!A:B,2,FALSE)</f>
        <v>Zväz slovenského lyžovania</v>
      </c>
      <c r="C489" s="277" t="s">
        <v>2943</v>
      </c>
      <c r="D489" s="278">
        <v>102000</v>
      </c>
      <c r="E489" s="279">
        <v>0</v>
      </c>
      <c r="F489" s="280" t="s">
        <v>384</v>
      </c>
      <c r="G489" s="289" t="s">
        <v>360</v>
      </c>
      <c r="H489" s="281" t="s">
        <v>2399</v>
      </c>
      <c r="I489" s="282" t="str">
        <f t="shared" si="35"/>
        <v>50671669d</v>
      </c>
      <c r="J489" s="283" t="str">
        <f t="shared" si="36"/>
        <v>50671669026 03</v>
      </c>
      <c r="K489" s="284"/>
      <c r="L489" s="283" t="str">
        <f t="shared" si="37"/>
        <v>50671669026 03B</v>
      </c>
      <c r="M489" s="284" t="str">
        <f t="shared" si="38"/>
        <v>Zväz slovenského lyžovaniadBVlhová Petra</v>
      </c>
      <c r="N489" s="270" t="str">
        <f t="shared" si="39"/>
        <v>50671669dB</v>
      </c>
    </row>
    <row r="490" spans="1:14" ht="9.75">
      <c r="A490" s="280" t="s">
        <v>2373</v>
      </c>
      <c r="B490" s="276" t="str">
        <f>VLOOKUP(A490,Adr!A:B,2,FALSE)</f>
        <v>Zväz slovenského lyžovania</v>
      </c>
      <c r="C490" s="277" t="s">
        <v>2944</v>
      </c>
      <c r="D490" s="290">
        <v>40000</v>
      </c>
      <c r="E490" s="287">
        <v>0</v>
      </c>
      <c r="F490" s="280" t="s">
        <v>384</v>
      </c>
      <c r="G490" s="289" t="s">
        <v>360</v>
      </c>
      <c r="H490" s="281" t="s">
        <v>2399</v>
      </c>
      <c r="I490" s="282" t="str">
        <f t="shared" si="35"/>
        <v>50671669d</v>
      </c>
      <c r="J490" s="283" t="str">
        <f t="shared" si="36"/>
        <v>50671669026 03</v>
      </c>
      <c r="K490" s="284"/>
      <c r="L490" s="283" t="str">
        <f t="shared" si="37"/>
        <v>50671669026 03B</v>
      </c>
      <c r="M490" s="284" t="str">
        <f t="shared" si="38"/>
        <v>Zväz slovenského lyžovaniadBŽampa Adam</v>
      </c>
      <c r="N490" s="270" t="str">
        <f t="shared" si="39"/>
        <v>50671669dB</v>
      </c>
    </row>
    <row r="491" spans="1:14" ht="20.25">
      <c r="A491" s="286" t="s">
        <v>2381</v>
      </c>
      <c r="B491" s="276" t="str">
        <f>VLOOKUP(A491,Adr!A:B,2,FALSE)</f>
        <v>Zväz vodáctva a raftingu Slovenskej republiky</v>
      </c>
      <c r="C491" s="277" t="s">
        <v>2663</v>
      </c>
      <c r="D491" s="278">
        <v>5000</v>
      </c>
      <c r="E491" s="279">
        <v>0</v>
      </c>
      <c r="F491" s="280" t="s">
        <v>388</v>
      </c>
      <c r="G491" s="289" t="s">
        <v>360</v>
      </c>
      <c r="H491" s="281" t="s">
        <v>2399</v>
      </c>
      <c r="I491" s="282" t="str">
        <f t="shared" si="35"/>
        <v>12664901f</v>
      </c>
      <c r="J491" s="283" t="str">
        <f t="shared" si="36"/>
        <v>12664901026 03</v>
      </c>
      <c r="K491" s="284"/>
      <c r="L491" s="283" t="str">
        <f t="shared" si="37"/>
        <v>12664901026 03B</v>
      </c>
      <c r="M491" s="284" t="str">
        <f t="shared" si="38"/>
        <v>Zväz vodáctva a raftingu Slovenskej republikyfBPlnenie úloh verejného záujmu v športe - rozvoj športu</v>
      </c>
      <c r="N491" s="270" t="str">
        <f t="shared" si="39"/>
        <v>12664901fB</v>
      </c>
    </row>
    <row r="492" spans="1:14" ht="9.75">
      <c r="A492" s="280"/>
      <c r="B492" s="276" t="e">
        <f>VLOOKUP(A492,Adr!A:B,2,FALSE)</f>
        <v>#N/A</v>
      </c>
      <c r="C492" s="277"/>
      <c r="D492" s="290"/>
      <c r="E492" s="279"/>
      <c r="F492" s="280"/>
      <c r="G492" s="281"/>
      <c r="H492" s="281"/>
      <c r="I492" s="282">
        <f t="shared" si="35"/>
      </c>
      <c r="J492" s="283">
        <f t="shared" si="36"/>
      </c>
      <c r="K492" s="284"/>
      <c r="L492" s="283">
        <f t="shared" si="37"/>
      </c>
      <c r="M492" s="284" t="e">
        <f t="shared" si="38"/>
        <v>#N/A</v>
      </c>
      <c r="N492" s="270">
        <f t="shared" si="39"/>
      </c>
    </row>
    <row r="493" spans="1:14" ht="9.75">
      <c r="A493" s="280"/>
      <c r="B493" s="276" t="e">
        <f>VLOOKUP(A493,Adr!A:B,2,FALSE)</f>
        <v>#N/A</v>
      </c>
      <c r="C493" s="292"/>
      <c r="D493" s="293"/>
      <c r="E493" s="279"/>
      <c r="F493" s="280"/>
      <c r="G493" s="281"/>
      <c r="H493" s="281"/>
      <c r="I493" s="282">
        <f t="shared" si="35"/>
      </c>
      <c r="J493" s="283">
        <f t="shared" si="36"/>
      </c>
      <c r="K493" s="284"/>
      <c r="L493" s="283">
        <f t="shared" si="37"/>
      </c>
      <c r="M493" s="284" t="e">
        <f t="shared" si="38"/>
        <v>#N/A</v>
      </c>
      <c r="N493" s="270">
        <f t="shared" si="39"/>
      </c>
    </row>
    <row r="494" spans="1:14" ht="9.75">
      <c r="A494" s="280"/>
      <c r="B494" s="276" t="e">
        <f>VLOOKUP(A494,Adr!A:B,2,FALSE)</f>
        <v>#N/A</v>
      </c>
      <c r="C494" s="277"/>
      <c r="D494" s="290"/>
      <c r="E494" s="279"/>
      <c r="F494" s="280"/>
      <c r="G494" s="281"/>
      <c r="H494" s="281"/>
      <c r="I494" s="282">
        <f t="shared" si="35"/>
      </c>
      <c r="J494" s="283">
        <f t="shared" si="36"/>
      </c>
      <c r="K494" s="284"/>
      <c r="L494" s="283">
        <f t="shared" si="37"/>
      </c>
      <c r="M494" s="284" t="e">
        <f t="shared" si="38"/>
        <v>#N/A</v>
      </c>
      <c r="N494" s="270">
        <f t="shared" si="39"/>
      </c>
    </row>
    <row r="495" spans="1:14" ht="9.75">
      <c r="A495" s="280"/>
      <c r="B495" s="276" t="e">
        <f>VLOOKUP(A495,Adr!A:B,2,FALSE)</f>
        <v>#N/A</v>
      </c>
      <c r="C495" s="292"/>
      <c r="D495" s="293"/>
      <c r="E495" s="279"/>
      <c r="F495" s="280"/>
      <c r="G495" s="281"/>
      <c r="H495" s="281"/>
      <c r="I495" s="282"/>
      <c r="J495" s="283"/>
      <c r="K495" s="284"/>
      <c r="L495" s="283">
        <f t="shared" si="37"/>
      </c>
      <c r="M495" s="284" t="e">
        <f t="shared" si="38"/>
        <v>#N/A</v>
      </c>
      <c r="N495" s="270">
        <f t="shared" si="39"/>
      </c>
    </row>
    <row r="496" spans="1:14" ht="9.75">
      <c r="A496" s="280"/>
      <c r="B496" s="276" t="e">
        <f>VLOOKUP(A496,Adr!A:B,2,FALSE)</f>
        <v>#N/A</v>
      </c>
      <c r="C496" s="277"/>
      <c r="D496" s="290"/>
      <c r="E496" s="279"/>
      <c r="F496" s="280"/>
      <c r="G496" s="281"/>
      <c r="H496" s="281"/>
      <c r="I496" s="282"/>
      <c r="J496" s="283"/>
      <c r="K496" s="284"/>
      <c r="L496" s="283">
        <f t="shared" si="37"/>
      </c>
      <c r="M496" s="284" t="e">
        <f t="shared" si="38"/>
        <v>#N/A</v>
      </c>
      <c r="N496" s="270">
        <f t="shared" si="39"/>
      </c>
    </row>
    <row r="497" spans="1:14" ht="9.75">
      <c r="A497" s="250"/>
      <c r="B497" s="276" t="e">
        <f>VLOOKUP(A497,Adr!A:B,2,FALSE)</f>
        <v>#N/A</v>
      </c>
      <c r="C497" s="281"/>
      <c r="D497" s="289"/>
      <c r="E497" s="279"/>
      <c r="F497" s="280"/>
      <c r="G497" s="285"/>
      <c r="H497" s="281"/>
      <c r="I497" s="282"/>
      <c r="J497" s="283"/>
      <c r="K497" s="284"/>
      <c r="L497" s="283">
        <f t="shared" si="37"/>
      </c>
      <c r="M497" s="284" t="e">
        <f t="shared" si="38"/>
        <v>#N/A</v>
      </c>
      <c r="N497" s="270">
        <f t="shared" si="39"/>
      </c>
    </row>
    <row r="498" spans="1:14" ht="9.75">
      <c r="A498" s="280"/>
      <c r="B498" s="276" t="e">
        <f>VLOOKUP(A498,Adr!A:B,2,FALSE)</f>
        <v>#N/A</v>
      </c>
      <c r="C498" s="292"/>
      <c r="D498" s="293"/>
      <c r="E498" s="279"/>
      <c r="F498" s="286"/>
      <c r="G498" s="294"/>
      <c r="H498" s="294"/>
      <c r="I498" s="295"/>
      <c r="J498" s="283"/>
      <c r="K498" s="284"/>
      <c r="L498" s="283">
        <f t="shared" si="37"/>
      </c>
      <c r="M498" s="284" t="e">
        <f t="shared" si="38"/>
        <v>#N/A</v>
      </c>
      <c r="N498" s="270">
        <f t="shared" si="39"/>
      </c>
    </row>
    <row r="499" spans="1:14" ht="9.75">
      <c r="A499" s="280"/>
      <c r="B499" s="276" t="e">
        <f>VLOOKUP(A499,Adr!A:B,2,FALSE)</f>
        <v>#N/A</v>
      </c>
      <c r="C499" s="292"/>
      <c r="D499" s="293"/>
      <c r="E499" s="279"/>
      <c r="F499" s="286"/>
      <c r="G499" s="294"/>
      <c r="H499" s="294"/>
      <c r="I499" s="295"/>
      <c r="J499" s="283"/>
      <c r="K499" s="284"/>
      <c r="L499" s="283">
        <f t="shared" si="37"/>
      </c>
      <c r="M499" s="284" t="e">
        <f t="shared" si="38"/>
        <v>#N/A</v>
      </c>
      <c r="N499" s="270">
        <f t="shared" si="39"/>
      </c>
    </row>
    <row r="500" spans="1:14" ht="9.75">
      <c r="A500" s="286"/>
      <c r="B500" s="276" t="e">
        <f>VLOOKUP(A500,Adr!A:B,2,FALSE)</f>
        <v>#N/A</v>
      </c>
      <c r="C500" s="294"/>
      <c r="D500" s="278"/>
      <c r="E500" s="287"/>
      <c r="F500" s="286"/>
      <c r="G500" s="294"/>
      <c r="H500" s="294"/>
      <c r="I500" s="282"/>
      <c r="J500" s="283"/>
      <c r="K500" s="284"/>
      <c r="L500" s="283">
        <f t="shared" si="37"/>
      </c>
      <c r="M500" s="284" t="e">
        <f t="shared" si="38"/>
        <v>#N/A</v>
      </c>
      <c r="N500" s="270">
        <f t="shared" si="39"/>
      </c>
    </row>
    <row r="501" spans="1:14" ht="9.75">
      <c r="A501" s="244"/>
      <c r="B501" s="276" t="e">
        <f>VLOOKUP(A501,Adr!A:B,2,FALSE)</f>
        <v>#N/A</v>
      </c>
      <c r="C501" s="281"/>
      <c r="D501" s="289"/>
      <c r="E501" s="279"/>
      <c r="F501" s="280"/>
      <c r="G501" s="285"/>
      <c r="H501" s="281"/>
      <c r="I501" s="282"/>
      <c r="J501" s="283"/>
      <c r="K501" s="284"/>
      <c r="L501" s="283">
        <f t="shared" si="37"/>
      </c>
      <c r="M501" s="284" t="e">
        <f t="shared" si="38"/>
        <v>#N/A</v>
      </c>
      <c r="N501" s="270">
        <f t="shared" si="39"/>
      </c>
    </row>
    <row r="502" spans="1:14" ht="9.75">
      <c r="A502" s="280"/>
      <c r="B502" s="276" t="e">
        <f>VLOOKUP(A502,Adr!A:B,2,FALSE)</f>
        <v>#N/A</v>
      </c>
      <c r="C502" s="277"/>
      <c r="D502" s="290"/>
      <c r="E502" s="279"/>
      <c r="F502" s="280"/>
      <c r="G502" s="281"/>
      <c r="H502" s="281"/>
      <c r="I502" s="282"/>
      <c r="J502" s="283"/>
      <c r="K502" s="284"/>
      <c r="L502" s="283">
        <f t="shared" si="37"/>
      </c>
      <c r="M502" s="284" t="e">
        <f t="shared" si="38"/>
        <v>#N/A</v>
      </c>
      <c r="N502" s="270">
        <f t="shared" si="39"/>
      </c>
    </row>
    <row r="503" spans="1:14" ht="9.75">
      <c r="A503" s="280"/>
      <c r="B503" s="276" t="e">
        <f>VLOOKUP(A503,Adr!A:B,2,FALSE)</f>
        <v>#N/A</v>
      </c>
      <c r="C503" s="277"/>
      <c r="D503" s="290"/>
      <c r="E503" s="279"/>
      <c r="F503" s="280"/>
      <c r="G503" s="281"/>
      <c r="H503" s="281"/>
      <c r="I503" s="282"/>
      <c r="J503" s="283"/>
      <c r="K503" s="284"/>
      <c r="L503" s="283">
        <f t="shared" si="37"/>
      </c>
      <c r="M503" s="284" t="e">
        <f t="shared" si="38"/>
        <v>#N/A</v>
      </c>
      <c r="N503" s="270">
        <f t="shared" si="39"/>
      </c>
    </row>
    <row r="504" spans="1:14" ht="9.75">
      <c r="A504" s="280"/>
      <c r="B504" s="276" t="e">
        <f>VLOOKUP(A504,Adr!A:B,2,FALSE)</f>
        <v>#N/A</v>
      </c>
      <c r="C504" s="292"/>
      <c r="D504" s="293"/>
      <c r="E504" s="279"/>
      <c r="F504" s="280"/>
      <c r="G504" s="281"/>
      <c r="H504" s="281"/>
      <c r="I504" s="282"/>
      <c r="J504" s="283"/>
      <c r="K504" s="284"/>
      <c r="L504" s="283">
        <f t="shared" si="37"/>
      </c>
      <c r="M504" s="284" t="e">
        <f t="shared" si="38"/>
        <v>#N/A</v>
      </c>
      <c r="N504" s="270">
        <f t="shared" si="39"/>
      </c>
    </row>
    <row r="505" spans="1:14" ht="9.75">
      <c r="A505" s="280"/>
      <c r="B505" s="276" t="e">
        <f>VLOOKUP(A505,Adr!A:B,2,FALSE)</f>
        <v>#N/A</v>
      </c>
      <c r="C505" s="292"/>
      <c r="D505" s="293"/>
      <c r="E505" s="279"/>
      <c r="F505" s="280"/>
      <c r="G505" s="281"/>
      <c r="H505" s="281"/>
      <c r="I505" s="282"/>
      <c r="J505" s="283"/>
      <c r="K505" s="284"/>
      <c r="L505" s="283">
        <f t="shared" si="37"/>
      </c>
      <c r="M505" s="284" t="e">
        <f t="shared" si="38"/>
        <v>#N/A</v>
      </c>
      <c r="N505" s="270">
        <f t="shared" si="39"/>
      </c>
    </row>
    <row r="506" spans="1:14" ht="9.75">
      <c r="A506" s="280"/>
      <c r="B506" s="276" t="e">
        <f>VLOOKUP(A506,Adr!A:B,2,FALSE)</f>
        <v>#N/A</v>
      </c>
      <c r="C506" s="292"/>
      <c r="D506" s="293"/>
      <c r="E506" s="279"/>
      <c r="F506" s="280"/>
      <c r="G506" s="281"/>
      <c r="H506" s="281"/>
      <c r="I506" s="282"/>
      <c r="J506" s="283"/>
      <c r="K506" s="284"/>
      <c r="L506" s="283">
        <f t="shared" si="37"/>
      </c>
      <c r="M506" s="284" t="e">
        <f t="shared" si="38"/>
        <v>#N/A</v>
      </c>
      <c r="N506" s="270">
        <f t="shared" si="39"/>
      </c>
    </row>
    <row r="507" spans="1:14" ht="9.75">
      <c r="A507" s="280"/>
      <c r="B507" s="276" t="e">
        <f>VLOOKUP(A507,Adr!A:B,2,FALSE)</f>
        <v>#N/A</v>
      </c>
      <c r="C507" s="277"/>
      <c r="D507" s="290"/>
      <c r="E507" s="279"/>
      <c r="F507" s="280"/>
      <c r="G507" s="281"/>
      <c r="H507" s="281"/>
      <c r="I507" s="282"/>
      <c r="J507" s="283"/>
      <c r="K507" s="284"/>
      <c r="L507" s="283">
        <f t="shared" si="37"/>
      </c>
      <c r="M507" s="284" t="e">
        <f t="shared" si="38"/>
        <v>#N/A</v>
      </c>
      <c r="N507" s="270">
        <f t="shared" si="39"/>
      </c>
    </row>
    <row r="508" spans="1:14" ht="9.75">
      <c r="A508" s="280"/>
      <c r="B508" s="276" t="e">
        <f>VLOOKUP(A508,Adr!A:B,2,FALSE)</f>
        <v>#N/A</v>
      </c>
      <c r="C508" s="277"/>
      <c r="D508" s="290"/>
      <c r="E508" s="279"/>
      <c r="F508" s="280"/>
      <c r="G508" s="281"/>
      <c r="H508" s="281"/>
      <c r="I508" s="282"/>
      <c r="J508" s="283"/>
      <c r="K508" s="284"/>
      <c r="L508" s="283">
        <f t="shared" si="37"/>
      </c>
      <c r="M508" s="284" t="e">
        <f t="shared" si="38"/>
        <v>#N/A</v>
      </c>
      <c r="N508" s="270">
        <f t="shared" si="39"/>
      </c>
    </row>
    <row r="509" spans="1:14" ht="9.75">
      <c r="A509" s="280"/>
      <c r="B509" s="276" t="e">
        <f>VLOOKUP(A509,Adr!A:B,2,FALSE)</f>
        <v>#N/A</v>
      </c>
      <c r="C509" s="292"/>
      <c r="D509" s="293"/>
      <c r="E509" s="279"/>
      <c r="F509" s="280"/>
      <c r="G509" s="281"/>
      <c r="H509" s="281"/>
      <c r="I509" s="282"/>
      <c r="J509" s="283"/>
      <c r="K509" s="284"/>
      <c r="L509" s="283">
        <f t="shared" si="37"/>
      </c>
      <c r="M509" s="284" t="e">
        <f t="shared" si="38"/>
        <v>#N/A</v>
      </c>
      <c r="N509" s="270">
        <f t="shared" si="39"/>
      </c>
    </row>
    <row r="510" spans="1:14" ht="9.75">
      <c r="A510" s="280"/>
      <c r="B510" s="276" t="e">
        <f>VLOOKUP(A510,Adr!A:B,2,FALSE)</f>
        <v>#N/A</v>
      </c>
      <c r="C510" s="292"/>
      <c r="D510" s="293"/>
      <c r="E510" s="279"/>
      <c r="F510" s="280"/>
      <c r="G510" s="281"/>
      <c r="H510" s="281"/>
      <c r="I510" s="295"/>
      <c r="J510" s="283"/>
      <c r="K510" s="284"/>
      <c r="L510" s="283">
        <f t="shared" si="37"/>
      </c>
      <c r="M510" s="284" t="e">
        <f t="shared" si="38"/>
        <v>#N/A</v>
      </c>
      <c r="N510" s="270">
        <f t="shared" si="39"/>
      </c>
    </row>
    <row r="511" spans="1:14" ht="9.75">
      <c r="A511" s="250"/>
      <c r="B511" s="276" t="e">
        <f>VLOOKUP(A511,Adr!A:B,2,FALSE)</f>
        <v>#N/A</v>
      </c>
      <c r="C511" s="281"/>
      <c r="D511" s="289"/>
      <c r="E511" s="279"/>
      <c r="F511" s="280"/>
      <c r="G511" s="285"/>
      <c r="H511" s="281"/>
      <c r="I511" s="282"/>
      <c r="J511" s="283"/>
      <c r="K511" s="284"/>
      <c r="L511" s="283">
        <f t="shared" si="37"/>
      </c>
      <c r="M511" s="284" t="e">
        <f t="shared" si="38"/>
        <v>#N/A</v>
      </c>
      <c r="N511" s="270">
        <f t="shared" si="39"/>
      </c>
    </row>
    <row r="512" spans="1:14" ht="9.75">
      <c r="A512" s="280"/>
      <c r="B512" s="276" t="e">
        <f>VLOOKUP(A512,Adr!A:B,2,FALSE)</f>
        <v>#N/A</v>
      </c>
      <c r="C512" s="292"/>
      <c r="D512" s="293"/>
      <c r="E512" s="279"/>
      <c r="F512" s="286"/>
      <c r="G512" s="294"/>
      <c r="H512" s="294"/>
      <c r="I512" s="295"/>
      <c r="J512" s="283"/>
      <c r="K512" s="284"/>
      <c r="L512" s="283">
        <f t="shared" si="37"/>
      </c>
      <c r="M512" s="284" t="e">
        <f t="shared" si="38"/>
        <v>#N/A</v>
      </c>
      <c r="N512" s="270">
        <f t="shared" si="39"/>
      </c>
    </row>
    <row r="513" spans="1:14" ht="9.75">
      <c r="A513" s="280"/>
      <c r="B513" s="276" t="e">
        <f>VLOOKUP(A513,Adr!A:B,2,FALSE)</f>
        <v>#N/A</v>
      </c>
      <c r="C513" s="294"/>
      <c r="D513" s="290"/>
      <c r="E513" s="279"/>
      <c r="F513" s="286"/>
      <c r="G513" s="294"/>
      <c r="H513" s="294"/>
      <c r="I513" s="282"/>
      <c r="J513" s="283"/>
      <c r="K513" s="284"/>
      <c r="L513" s="283">
        <f t="shared" si="37"/>
      </c>
      <c r="M513" s="284" t="e">
        <f t="shared" si="38"/>
        <v>#N/A</v>
      </c>
      <c r="N513" s="270">
        <f t="shared" si="39"/>
      </c>
    </row>
    <row r="514" spans="1:14" ht="9.75">
      <c r="A514" s="280"/>
      <c r="B514" s="276" t="e">
        <f>VLOOKUP(A514,Adr!A:B,2,FALSE)</f>
        <v>#N/A</v>
      </c>
      <c r="C514" s="277"/>
      <c r="D514" s="290"/>
      <c r="E514" s="279"/>
      <c r="F514" s="280"/>
      <c r="G514" s="281"/>
      <c r="H514" s="281"/>
      <c r="I514" s="282"/>
      <c r="J514" s="283"/>
      <c r="K514" s="284"/>
      <c r="L514" s="283">
        <f aca="true" t="shared" si="40" ref="L514:L577">A514&amp;G514&amp;H514</f>
      </c>
      <c r="M514" s="284" t="e">
        <f aca="true" t="shared" si="41" ref="M514:M577">B514&amp;F514&amp;H514&amp;C514</f>
        <v>#N/A</v>
      </c>
      <c r="N514" s="270">
        <f aca="true" t="shared" si="42" ref="N514:N577">+I514&amp;H514</f>
      </c>
    </row>
    <row r="515" spans="1:14" ht="9.75">
      <c r="A515" s="244"/>
      <c r="B515" s="276" t="e">
        <f>VLOOKUP(A515,Adr!A:B,2,FALSE)</f>
        <v>#N/A</v>
      </c>
      <c r="C515" s="281"/>
      <c r="D515" s="289"/>
      <c r="E515" s="279"/>
      <c r="F515" s="280"/>
      <c r="G515" s="285"/>
      <c r="H515" s="281"/>
      <c r="I515" s="282"/>
      <c r="J515" s="283"/>
      <c r="K515" s="284"/>
      <c r="L515" s="283">
        <f t="shared" si="40"/>
      </c>
      <c r="M515" s="284" t="e">
        <f t="shared" si="41"/>
        <v>#N/A</v>
      </c>
      <c r="N515" s="270">
        <f t="shared" si="42"/>
      </c>
    </row>
    <row r="516" spans="1:14" ht="9.75">
      <c r="A516" s="250"/>
      <c r="B516" s="276" t="e">
        <f>VLOOKUP(A516,Adr!A:B,2,FALSE)</f>
        <v>#N/A</v>
      </c>
      <c r="C516" s="281"/>
      <c r="D516" s="289"/>
      <c r="E516" s="279"/>
      <c r="F516" s="280"/>
      <c r="G516" s="285"/>
      <c r="H516" s="281"/>
      <c r="I516" s="282"/>
      <c r="J516" s="283"/>
      <c r="K516" s="284"/>
      <c r="L516" s="283">
        <f t="shared" si="40"/>
      </c>
      <c r="M516" s="284" t="e">
        <f t="shared" si="41"/>
        <v>#N/A</v>
      </c>
      <c r="N516" s="270">
        <f t="shared" si="42"/>
      </c>
    </row>
    <row r="517" spans="1:14" ht="9.75">
      <c r="A517" s="250"/>
      <c r="B517" s="276" t="e">
        <f>VLOOKUP(A517,Adr!A:B,2,FALSE)</f>
        <v>#N/A</v>
      </c>
      <c r="C517" s="281"/>
      <c r="D517" s="289"/>
      <c r="E517" s="279"/>
      <c r="F517" s="280"/>
      <c r="G517" s="285"/>
      <c r="H517" s="281"/>
      <c r="I517" s="282"/>
      <c r="J517" s="283"/>
      <c r="K517" s="284"/>
      <c r="L517" s="283">
        <f t="shared" si="40"/>
      </c>
      <c r="M517" s="284" t="e">
        <f t="shared" si="41"/>
        <v>#N/A</v>
      </c>
      <c r="N517" s="270">
        <f t="shared" si="42"/>
      </c>
    </row>
    <row r="518" spans="1:14" ht="9.75">
      <c r="A518" s="250"/>
      <c r="B518" s="276" t="e">
        <f>VLOOKUP(A518,Adr!A:B,2,FALSE)</f>
        <v>#N/A</v>
      </c>
      <c r="C518" s="281"/>
      <c r="D518" s="289"/>
      <c r="E518" s="279"/>
      <c r="F518" s="280"/>
      <c r="G518" s="285"/>
      <c r="H518" s="281"/>
      <c r="I518" s="282"/>
      <c r="J518" s="283"/>
      <c r="K518" s="284"/>
      <c r="L518" s="283">
        <f t="shared" si="40"/>
      </c>
      <c r="M518" s="284" t="e">
        <f t="shared" si="41"/>
        <v>#N/A</v>
      </c>
      <c r="N518" s="270">
        <f t="shared" si="42"/>
      </c>
    </row>
    <row r="519" spans="1:14" ht="9.75">
      <c r="A519" s="250"/>
      <c r="B519" s="276" t="e">
        <f>VLOOKUP(A519,Adr!A:B,2,FALSE)</f>
        <v>#N/A</v>
      </c>
      <c r="C519" s="281"/>
      <c r="D519" s="289"/>
      <c r="E519" s="279"/>
      <c r="F519" s="280"/>
      <c r="G519" s="285"/>
      <c r="H519" s="281"/>
      <c r="I519" s="282"/>
      <c r="J519" s="283"/>
      <c r="K519" s="284"/>
      <c r="L519" s="283">
        <f t="shared" si="40"/>
      </c>
      <c r="M519" s="284" t="e">
        <f t="shared" si="41"/>
        <v>#N/A</v>
      </c>
      <c r="N519" s="270">
        <f t="shared" si="42"/>
      </c>
    </row>
    <row r="520" spans="1:14" ht="9.75">
      <c r="A520" s="280"/>
      <c r="B520" s="276" t="e">
        <f>VLOOKUP(A520,Adr!A:B,2,FALSE)</f>
        <v>#N/A</v>
      </c>
      <c r="C520" s="292"/>
      <c r="D520" s="293"/>
      <c r="E520" s="279"/>
      <c r="F520" s="280"/>
      <c r="G520" s="281"/>
      <c r="H520" s="281"/>
      <c r="I520" s="295"/>
      <c r="J520" s="283"/>
      <c r="K520" s="284"/>
      <c r="L520" s="283">
        <f t="shared" si="40"/>
      </c>
      <c r="M520" s="284" t="e">
        <f t="shared" si="41"/>
        <v>#N/A</v>
      </c>
      <c r="N520" s="270">
        <f t="shared" si="42"/>
      </c>
    </row>
    <row r="521" spans="1:14" ht="9.75">
      <c r="A521" s="250"/>
      <c r="B521" s="276" t="e">
        <f>VLOOKUP(A521,Adr!A:B,2,FALSE)</f>
        <v>#N/A</v>
      </c>
      <c r="C521" s="281"/>
      <c r="D521" s="289"/>
      <c r="E521" s="279"/>
      <c r="F521" s="280"/>
      <c r="G521" s="285"/>
      <c r="H521" s="281"/>
      <c r="I521" s="282"/>
      <c r="J521" s="283"/>
      <c r="K521" s="284"/>
      <c r="L521" s="283">
        <f t="shared" si="40"/>
      </c>
      <c r="M521" s="284" t="e">
        <f t="shared" si="41"/>
        <v>#N/A</v>
      </c>
      <c r="N521" s="270">
        <f t="shared" si="42"/>
      </c>
    </row>
    <row r="522" spans="1:14" ht="9.75">
      <c r="A522" s="244"/>
      <c r="B522" s="276" t="e">
        <f>VLOOKUP(A522,Adr!A:B,2,FALSE)</f>
        <v>#N/A</v>
      </c>
      <c r="C522" s="281"/>
      <c r="D522" s="289"/>
      <c r="E522" s="279"/>
      <c r="F522" s="280"/>
      <c r="G522" s="285"/>
      <c r="H522" s="281"/>
      <c r="I522" s="282"/>
      <c r="J522" s="283"/>
      <c r="K522" s="284"/>
      <c r="L522" s="283">
        <f t="shared" si="40"/>
      </c>
      <c r="M522" s="284" t="e">
        <f t="shared" si="41"/>
        <v>#N/A</v>
      </c>
      <c r="N522" s="270">
        <f t="shared" si="42"/>
      </c>
    </row>
    <row r="523" spans="1:14" ht="9.75">
      <c r="A523" s="250"/>
      <c r="B523" s="276" t="e">
        <f>VLOOKUP(A523,Adr!A:B,2,FALSE)</f>
        <v>#N/A</v>
      </c>
      <c r="C523" s="281"/>
      <c r="D523" s="289"/>
      <c r="E523" s="279"/>
      <c r="F523" s="280"/>
      <c r="G523" s="285"/>
      <c r="H523" s="281"/>
      <c r="I523" s="282"/>
      <c r="J523" s="283"/>
      <c r="K523" s="284"/>
      <c r="L523" s="283">
        <f t="shared" si="40"/>
      </c>
      <c r="M523" s="284" t="e">
        <f t="shared" si="41"/>
        <v>#N/A</v>
      </c>
      <c r="N523" s="270">
        <f t="shared" si="42"/>
      </c>
    </row>
    <row r="524" spans="1:14" ht="9.75">
      <c r="A524" s="244"/>
      <c r="B524" s="276" t="e">
        <f>VLOOKUP(A524,Adr!A:B,2,FALSE)</f>
        <v>#N/A</v>
      </c>
      <c r="C524" s="281"/>
      <c r="D524" s="289"/>
      <c r="E524" s="279"/>
      <c r="F524" s="280"/>
      <c r="G524" s="285"/>
      <c r="H524" s="281"/>
      <c r="I524" s="282"/>
      <c r="J524" s="283"/>
      <c r="K524" s="284"/>
      <c r="L524" s="283">
        <f t="shared" si="40"/>
      </c>
      <c r="M524" s="284" t="e">
        <f t="shared" si="41"/>
        <v>#N/A</v>
      </c>
      <c r="N524" s="270">
        <f t="shared" si="42"/>
      </c>
    </row>
    <row r="525" spans="1:14" ht="9.75">
      <c r="A525" s="280"/>
      <c r="B525" s="276" t="e">
        <f>VLOOKUP(A525,Adr!A:B,2,FALSE)</f>
        <v>#N/A</v>
      </c>
      <c r="C525" s="292"/>
      <c r="D525" s="293"/>
      <c r="E525" s="279"/>
      <c r="F525" s="280"/>
      <c r="G525" s="281"/>
      <c r="H525" s="281"/>
      <c r="I525" s="295"/>
      <c r="J525" s="283"/>
      <c r="K525" s="284"/>
      <c r="L525" s="283">
        <f t="shared" si="40"/>
      </c>
      <c r="M525" s="284" t="e">
        <f t="shared" si="41"/>
        <v>#N/A</v>
      </c>
      <c r="N525" s="270">
        <f t="shared" si="42"/>
      </c>
    </row>
    <row r="526" spans="1:14" ht="9.75">
      <c r="A526" s="280"/>
      <c r="B526" s="276" t="e">
        <f>VLOOKUP(A526,Adr!A:B,2,FALSE)</f>
        <v>#N/A</v>
      </c>
      <c r="C526" s="294"/>
      <c r="D526" s="278"/>
      <c r="E526" s="279"/>
      <c r="F526" s="286"/>
      <c r="G526" s="294"/>
      <c r="H526" s="294"/>
      <c r="I526" s="282"/>
      <c r="J526" s="283"/>
      <c r="K526" s="284"/>
      <c r="L526" s="283">
        <f t="shared" si="40"/>
      </c>
      <c r="M526" s="284" t="e">
        <f t="shared" si="41"/>
        <v>#N/A</v>
      </c>
      <c r="N526" s="270">
        <f t="shared" si="42"/>
      </c>
    </row>
    <row r="527" spans="1:14" ht="9.75">
      <c r="A527" s="280"/>
      <c r="B527" s="276" t="e">
        <f>VLOOKUP(A527,Adr!A:B,2,FALSE)</f>
        <v>#N/A</v>
      </c>
      <c r="C527" s="294"/>
      <c r="D527" s="278"/>
      <c r="E527" s="279"/>
      <c r="F527" s="286"/>
      <c r="G527" s="294"/>
      <c r="H527" s="294"/>
      <c r="I527" s="282"/>
      <c r="J527" s="283"/>
      <c r="K527" s="284"/>
      <c r="L527" s="283">
        <f t="shared" si="40"/>
      </c>
      <c r="M527" s="284" t="e">
        <f t="shared" si="41"/>
        <v>#N/A</v>
      </c>
      <c r="N527" s="270">
        <f t="shared" si="42"/>
      </c>
    </row>
    <row r="528" spans="1:14" ht="9.75">
      <c r="A528" s="280"/>
      <c r="B528" s="276" t="e">
        <f>VLOOKUP(A528,Adr!A:B,2,FALSE)</f>
        <v>#N/A</v>
      </c>
      <c r="C528" s="294"/>
      <c r="D528" s="278"/>
      <c r="E528" s="279"/>
      <c r="F528" s="286"/>
      <c r="G528" s="294"/>
      <c r="H528" s="294"/>
      <c r="I528" s="282"/>
      <c r="J528" s="283"/>
      <c r="K528" s="284"/>
      <c r="L528" s="283">
        <f t="shared" si="40"/>
      </c>
      <c r="M528" s="284" t="e">
        <f t="shared" si="41"/>
        <v>#N/A</v>
      </c>
      <c r="N528" s="270">
        <f t="shared" si="42"/>
      </c>
    </row>
    <row r="529" spans="1:14" ht="9.75">
      <c r="A529" s="280"/>
      <c r="B529" s="276" t="e">
        <f>VLOOKUP(A529,Adr!A:B,2,FALSE)</f>
        <v>#N/A</v>
      </c>
      <c r="C529" s="294"/>
      <c r="D529" s="278"/>
      <c r="E529" s="279"/>
      <c r="F529" s="286"/>
      <c r="G529" s="294"/>
      <c r="H529" s="294"/>
      <c r="I529" s="282"/>
      <c r="J529" s="283"/>
      <c r="K529" s="284"/>
      <c r="L529" s="283">
        <f t="shared" si="40"/>
      </c>
      <c r="M529" s="284" t="e">
        <f t="shared" si="41"/>
        <v>#N/A</v>
      </c>
      <c r="N529" s="270">
        <f t="shared" si="42"/>
      </c>
    </row>
    <row r="530" spans="1:14" ht="9.75">
      <c r="A530" s="280"/>
      <c r="B530" s="276" t="e">
        <f>VLOOKUP(A530,Adr!A:B,2,FALSE)</f>
        <v>#N/A</v>
      </c>
      <c r="C530" s="294"/>
      <c r="D530" s="278"/>
      <c r="E530" s="279"/>
      <c r="F530" s="286"/>
      <c r="G530" s="294"/>
      <c r="H530" s="294"/>
      <c r="I530" s="282"/>
      <c r="J530" s="283"/>
      <c r="K530" s="284"/>
      <c r="L530" s="283">
        <f t="shared" si="40"/>
      </c>
      <c r="M530" s="284" t="e">
        <f t="shared" si="41"/>
        <v>#N/A</v>
      </c>
      <c r="N530" s="270">
        <f t="shared" si="42"/>
      </c>
    </row>
    <row r="531" spans="1:14" ht="9.75">
      <c r="A531" s="286"/>
      <c r="B531" s="276" t="e">
        <f>VLOOKUP(A531,Adr!A:B,2,FALSE)</f>
        <v>#N/A</v>
      </c>
      <c r="C531" s="294"/>
      <c r="D531" s="290"/>
      <c r="E531" s="279"/>
      <c r="F531" s="286"/>
      <c r="G531" s="294"/>
      <c r="H531" s="294"/>
      <c r="I531" s="282"/>
      <c r="J531" s="283"/>
      <c r="K531" s="284"/>
      <c r="L531" s="283">
        <f t="shared" si="40"/>
      </c>
      <c r="M531" s="284" t="e">
        <f t="shared" si="41"/>
        <v>#N/A</v>
      </c>
      <c r="N531" s="270">
        <f t="shared" si="42"/>
      </c>
    </row>
    <row r="532" spans="1:14" ht="9.75">
      <c r="A532" s="286"/>
      <c r="B532" s="276" t="e">
        <f>VLOOKUP(A532,Adr!A:B,2,FALSE)</f>
        <v>#N/A</v>
      </c>
      <c r="C532" s="294"/>
      <c r="D532" s="290"/>
      <c r="E532" s="279"/>
      <c r="F532" s="286"/>
      <c r="G532" s="294"/>
      <c r="H532" s="294"/>
      <c r="I532" s="282"/>
      <c r="J532" s="283"/>
      <c r="K532" s="284"/>
      <c r="L532" s="283">
        <f t="shared" si="40"/>
      </c>
      <c r="M532" s="284" t="e">
        <f t="shared" si="41"/>
        <v>#N/A</v>
      </c>
      <c r="N532" s="270">
        <f t="shared" si="42"/>
      </c>
    </row>
    <row r="533" spans="1:14" ht="9.75">
      <c r="A533" s="280"/>
      <c r="B533" s="276" t="e">
        <f>VLOOKUP(A533,Adr!A:B,2,FALSE)</f>
        <v>#N/A</v>
      </c>
      <c r="C533" s="294"/>
      <c r="D533" s="278"/>
      <c r="E533" s="279"/>
      <c r="F533" s="286"/>
      <c r="G533" s="294"/>
      <c r="H533" s="294"/>
      <c r="I533" s="282"/>
      <c r="J533" s="283"/>
      <c r="K533" s="284"/>
      <c r="L533" s="283">
        <f t="shared" si="40"/>
      </c>
      <c r="M533" s="284" t="e">
        <f t="shared" si="41"/>
        <v>#N/A</v>
      </c>
      <c r="N533" s="270">
        <f t="shared" si="42"/>
      </c>
    </row>
    <row r="534" spans="1:14" ht="9.75">
      <c r="A534" s="286"/>
      <c r="B534" s="276" t="e">
        <f>VLOOKUP(A534,Adr!A:B,2,FALSE)</f>
        <v>#N/A</v>
      </c>
      <c r="C534" s="294"/>
      <c r="D534" s="278"/>
      <c r="E534" s="279"/>
      <c r="F534" s="286"/>
      <c r="G534" s="294"/>
      <c r="H534" s="294"/>
      <c r="I534" s="282"/>
      <c r="J534" s="283"/>
      <c r="K534" s="284"/>
      <c r="L534" s="283">
        <f t="shared" si="40"/>
      </c>
      <c r="M534" s="284" t="e">
        <f t="shared" si="41"/>
        <v>#N/A</v>
      </c>
      <c r="N534" s="270">
        <f t="shared" si="42"/>
      </c>
    </row>
    <row r="535" spans="1:14" ht="9.75">
      <c r="A535" s="280"/>
      <c r="B535" s="276" t="e">
        <f>VLOOKUP(A535,Adr!A:B,2,FALSE)</f>
        <v>#N/A</v>
      </c>
      <c r="C535" s="294"/>
      <c r="D535" s="278"/>
      <c r="E535" s="279"/>
      <c r="F535" s="286"/>
      <c r="G535" s="294"/>
      <c r="H535" s="294"/>
      <c r="I535" s="282"/>
      <c r="J535" s="283"/>
      <c r="K535" s="284"/>
      <c r="L535" s="283">
        <f t="shared" si="40"/>
      </c>
      <c r="M535" s="284" t="e">
        <f t="shared" si="41"/>
        <v>#N/A</v>
      </c>
      <c r="N535" s="270">
        <f t="shared" si="42"/>
      </c>
    </row>
    <row r="536" spans="1:14" ht="9.75">
      <c r="A536" s="280"/>
      <c r="B536" s="276" t="e">
        <f>VLOOKUP(A536,Adr!A:B,2,FALSE)</f>
        <v>#N/A</v>
      </c>
      <c r="C536" s="294"/>
      <c r="D536" s="278"/>
      <c r="E536" s="279"/>
      <c r="F536" s="286"/>
      <c r="G536" s="294"/>
      <c r="H536" s="294"/>
      <c r="I536" s="282"/>
      <c r="J536" s="283"/>
      <c r="K536" s="284"/>
      <c r="L536" s="283">
        <f t="shared" si="40"/>
      </c>
      <c r="M536" s="284" t="e">
        <f t="shared" si="41"/>
        <v>#N/A</v>
      </c>
      <c r="N536" s="270">
        <f t="shared" si="42"/>
      </c>
    </row>
    <row r="537" spans="1:14" ht="9.75">
      <c r="A537" s="280"/>
      <c r="B537" s="276" t="e">
        <f>VLOOKUP(A537,Adr!A:B,2,FALSE)</f>
        <v>#N/A</v>
      </c>
      <c r="C537" s="294"/>
      <c r="D537" s="278"/>
      <c r="E537" s="279"/>
      <c r="F537" s="286"/>
      <c r="G537" s="294"/>
      <c r="H537" s="294"/>
      <c r="I537" s="282"/>
      <c r="J537" s="283"/>
      <c r="K537" s="284"/>
      <c r="L537" s="283">
        <f t="shared" si="40"/>
      </c>
      <c r="M537" s="284" t="e">
        <f t="shared" si="41"/>
        <v>#N/A</v>
      </c>
      <c r="N537" s="270">
        <f t="shared" si="42"/>
      </c>
    </row>
    <row r="538" spans="1:14" ht="9.75">
      <c r="A538" s="280"/>
      <c r="B538" s="276" t="e">
        <f>VLOOKUP(A538,Adr!A:B,2,FALSE)</f>
        <v>#N/A</v>
      </c>
      <c r="C538" s="294"/>
      <c r="D538" s="278"/>
      <c r="E538" s="279"/>
      <c r="F538" s="286"/>
      <c r="G538" s="294"/>
      <c r="H538" s="294"/>
      <c r="I538" s="282"/>
      <c r="J538" s="283"/>
      <c r="K538" s="284"/>
      <c r="L538" s="283">
        <f t="shared" si="40"/>
      </c>
      <c r="M538" s="284" t="e">
        <f t="shared" si="41"/>
        <v>#N/A</v>
      </c>
      <c r="N538" s="270">
        <f t="shared" si="42"/>
      </c>
    </row>
    <row r="539" spans="1:14" ht="9.75">
      <c r="A539" s="250"/>
      <c r="B539" s="276" t="e">
        <f>VLOOKUP(A539,Adr!A:B,2,FALSE)</f>
        <v>#N/A</v>
      </c>
      <c r="C539" s="281"/>
      <c r="D539" s="289"/>
      <c r="E539" s="279"/>
      <c r="F539" s="280"/>
      <c r="G539" s="285"/>
      <c r="H539" s="281"/>
      <c r="I539" s="282"/>
      <c r="J539" s="283"/>
      <c r="K539" s="284"/>
      <c r="L539" s="283">
        <f t="shared" si="40"/>
      </c>
      <c r="M539" s="284" t="e">
        <f t="shared" si="41"/>
        <v>#N/A</v>
      </c>
      <c r="N539" s="270">
        <f t="shared" si="42"/>
      </c>
    </row>
    <row r="540" spans="1:14" ht="9.75">
      <c r="A540" s="280"/>
      <c r="B540" s="276" t="e">
        <f>VLOOKUP(A540,Adr!A:B,2,FALSE)</f>
        <v>#N/A</v>
      </c>
      <c r="C540" s="294"/>
      <c r="D540" s="278"/>
      <c r="E540" s="279"/>
      <c r="F540" s="286"/>
      <c r="G540" s="294"/>
      <c r="H540" s="294"/>
      <c r="I540" s="282"/>
      <c r="J540" s="283"/>
      <c r="K540" s="284"/>
      <c r="L540" s="283">
        <f t="shared" si="40"/>
      </c>
      <c r="M540" s="284" t="e">
        <f t="shared" si="41"/>
        <v>#N/A</v>
      </c>
      <c r="N540" s="270">
        <f t="shared" si="42"/>
      </c>
    </row>
    <row r="541" spans="1:14" ht="9.75">
      <c r="A541" s="280"/>
      <c r="B541" s="276" t="e">
        <f>VLOOKUP(A541,Adr!A:B,2,FALSE)</f>
        <v>#N/A</v>
      </c>
      <c r="C541" s="281"/>
      <c r="D541" s="289"/>
      <c r="E541" s="279"/>
      <c r="F541" s="280"/>
      <c r="G541" s="281"/>
      <c r="H541" s="281"/>
      <c r="I541" s="282"/>
      <c r="J541" s="283"/>
      <c r="K541" s="284"/>
      <c r="L541" s="283">
        <f t="shared" si="40"/>
      </c>
      <c r="M541" s="284" t="e">
        <f t="shared" si="41"/>
        <v>#N/A</v>
      </c>
      <c r="N541" s="270">
        <f t="shared" si="42"/>
      </c>
    </row>
    <row r="542" spans="1:14" ht="9.75">
      <c r="A542" s="280"/>
      <c r="B542" s="276" t="e">
        <f>VLOOKUP(A542,Adr!A:B,2,FALSE)</f>
        <v>#N/A</v>
      </c>
      <c r="C542" s="294"/>
      <c r="D542" s="278"/>
      <c r="E542" s="279"/>
      <c r="F542" s="286"/>
      <c r="G542" s="294"/>
      <c r="H542" s="294"/>
      <c r="I542" s="282"/>
      <c r="J542" s="283"/>
      <c r="K542" s="284"/>
      <c r="L542" s="283">
        <f t="shared" si="40"/>
      </c>
      <c r="M542" s="284" t="e">
        <f t="shared" si="41"/>
        <v>#N/A</v>
      </c>
      <c r="N542" s="270">
        <f t="shared" si="42"/>
      </c>
    </row>
    <row r="543" spans="1:14" ht="9.75">
      <c r="A543" s="286"/>
      <c r="B543" s="276" t="e">
        <f>VLOOKUP(A543,Adr!A:B,2,FALSE)</f>
        <v>#N/A</v>
      </c>
      <c r="C543" s="294"/>
      <c r="D543" s="278"/>
      <c r="E543" s="287"/>
      <c r="F543" s="286"/>
      <c r="G543" s="294"/>
      <c r="H543" s="294"/>
      <c r="I543" s="282"/>
      <c r="J543" s="283"/>
      <c r="K543" s="284"/>
      <c r="L543" s="283">
        <f t="shared" si="40"/>
      </c>
      <c r="M543" s="284" t="e">
        <f t="shared" si="41"/>
        <v>#N/A</v>
      </c>
      <c r="N543" s="270">
        <f t="shared" si="42"/>
      </c>
    </row>
    <row r="544" spans="1:14" ht="9.75">
      <c r="A544" s="250"/>
      <c r="B544" s="276" t="e">
        <f>VLOOKUP(A544,Adr!A:B,2,FALSE)</f>
        <v>#N/A</v>
      </c>
      <c r="C544" s="281"/>
      <c r="D544" s="289"/>
      <c r="E544" s="279"/>
      <c r="F544" s="280"/>
      <c r="G544" s="285"/>
      <c r="H544" s="281"/>
      <c r="I544" s="282"/>
      <c r="J544" s="283"/>
      <c r="K544" s="284"/>
      <c r="L544" s="283">
        <f t="shared" si="40"/>
      </c>
      <c r="M544" s="284" t="e">
        <f t="shared" si="41"/>
        <v>#N/A</v>
      </c>
      <c r="N544" s="270">
        <f t="shared" si="42"/>
      </c>
    </row>
    <row r="545" spans="1:14" ht="9.75">
      <c r="A545" s="280"/>
      <c r="B545" s="276" t="e">
        <f>VLOOKUP(A545,Adr!A:B,2,FALSE)</f>
        <v>#N/A</v>
      </c>
      <c r="C545" s="294"/>
      <c r="D545" s="278"/>
      <c r="E545" s="279"/>
      <c r="F545" s="286"/>
      <c r="G545" s="294"/>
      <c r="H545" s="294"/>
      <c r="I545" s="282"/>
      <c r="J545" s="283"/>
      <c r="K545" s="284"/>
      <c r="L545" s="283">
        <f t="shared" si="40"/>
      </c>
      <c r="M545" s="284" t="e">
        <f t="shared" si="41"/>
        <v>#N/A</v>
      </c>
      <c r="N545" s="270">
        <f t="shared" si="42"/>
      </c>
    </row>
    <row r="546" spans="1:14" ht="9.75">
      <c r="A546" s="286"/>
      <c r="B546" s="276" t="e">
        <f>VLOOKUP(A546,Adr!A:B,2,FALSE)</f>
        <v>#N/A</v>
      </c>
      <c r="C546" s="294"/>
      <c r="D546" s="278"/>
      <c r="E546" s="287"/>
      <c r="F546" s="286"/>
      <c r="G546" s="294"/>
      <c r="H546" s="294"/>
      <c r="I546" s="282"/>
      <c r="J546" s="283"/>
      <c r="K546" s="284"/>
      <c r="L546" s="283">
        <f t="shared" si="40"/>
      </c>
      <c r="M546" s="284" t="e">
        <f t="shared" si="41"/>
        <v>#N/A</v>
      </c>
      <c r="N546" s="270">
        <f t="shared" si="42"/>
      </c>
    </row>
    <row r="547" spans="1:14" ht="9.75">
      <c r="A547" s="250"/>
      <c r="B547" s="276" t="e">
        <f>VLOOKUP(A547,Adr!A:B,2,FALSE)</f>
        <v>#N/A</v>
      </c>
      <c r="C547" s="281"/>
      <c r="D547" s="289"/>
      <c r="E547" s="279"/>
      <c r="F547" s="280"/>
      <c r="G547" s="285"/>
      <c r="H547" s="281"/>
      <c r="I547" s="282"/>
      <c r="J547" s="283"/>
      <c r="K547" s="284"/>
      <c r="L547" s="283">
        <f t="shared" si="40"/>
      </c>
      <c r="M547" s="284" t="e">
        <f t="shared" si="41"/>
        <v>#N/A</v>
      </c>
      <c r="N547" s="270">
        <f t="shared" si="42"/>
      </c>
    </row>
    <row r="548" spans="1:14" ht="9.75">
      <c r="A548" s="280"/>
      <c r="B548" s="276" t="e">
        <f>VLOOKUP(A548,Adr!A:B,2,FALSE)</f>
        <v>#N/A</v>
      </c>
      <c r="C548" s="292"/>
      <c r="D548" s="293"/>
      <c r="E548" s="279"/>
      <c r="F548" s="280"/>
      <c r="G548" s="281"/>
      <c r="H548" s="281"/>
      <c r="I548" s="295"/>
      <c r="J548" s="283"/>
      <c r="K548" s="284"/>
      <c r="L548" s="283">
        <f t="shared" si="40"/>
      </c>
      <c r="M548" s="284" t="e">
        <f t="shared" si="41"/>
        <v>#N/A</v>
      </c>
      <c r="N548" s="270">
        <f t="shared" si="42"/>
      </c>
    </row>
    <row r="549" spans="1:14" ht="9.75">
      <c r="A549" s="280"/>
      <c r="B549" s="276" t="e">
        <f>VLOOKUP(A549,Adr!A:B,2,FALSE)</f>
        <v>#N/A</v>
      </c>
      <c r="C549" s="292"/>
      <c r="D549" s="293"/>
      <c r="E549" s="279"/>
      <c r="F549" s="280"/>
      <c r="G549" s="281"/>
      <c r="H549" s="281"/>
      <c r="I549" s="295"/>
      <c r="J549" s="283"/>
      <c r="K549" s="284"/>
      <c r="L549" s="283">
        <f t="shared" si="40"/>
      </c>
      <c r="M549" s="284" t="e">
        <f t="shared" si="41"/>
        <v>#N/A</v>
      </c>
      <c r="N549" s="270">
        <f t="shared" si="42"/>
      </c>
    </row>
    <row r="550" spans="1:14" ht="9.75">
      <c r="A550" s="286"/>
      <c r="B550" s="276" t="e">
        <f>VLOOKUP(A550,Adr!A:B,2,FALSE)</f>
        <v>#N/A</v>
      </c>
      <c r="C550" s="294"/>
      <c r="D550" s="278"/>
      <c r="E550" s="279"/>
      <c r="F550" s="286"/>
      <c r="G550" s="294"/>
      <c r="H550" s="294"/>
      <c r="I550" s="282"/>
      <c r="J550" s="283"/>
      <c r="K550" s="284"/>
      <c r="L550" s="283">
        <f t="shared" si="40"/>
      </c>
      <c r="M550" s="284" t="e">
        <f t="shared" si="41"/>
        <v>#N/A</v>
      </c>
      <c r="N550" s="270">
        <f t="shared" si="42"/>
      </c>
    </row>
    <row r="551" spans="1:14" ht="9.75">
      <c r="A551" s="286"/>
      <c r="B551" s="276" t="e">
        <f>VLOOKUP(A551,Adr!A:B,2,FALSE)</f>
        <v>#N/A</v>
      </c>
      <c r="C551" s="294"/>
      <c r="D551" s="278"/>
      <c r="E551" s="279"/>
      <c r="F551" s="286"/>
      <c r="G551" s="294"/>
      <c r="H551" s="294"/>
      <c r="I551" s="282"/>
      <c r="J551" s="283"/>
      <c r="K551" s="284"/>
      <c r="L551" s="283">
        <f t="shared" si="40"/>
      </c>
      <c r="M551" s="284" t="e">
        <f t="shared" si="41"/>
        <v>#N/A</v>
      </c>
      <c r="N551" s="270">
        <f t="shared" si="42"/>
      </c>
    </row>
    <row r="552" spans="1:14" ht="9.75">
      <c r="A552" s="286"/>
      <c r="B552" s="276" t="e">
        <f>VLOOKUP(A552,Adr!A:B,2,FALSE)</f>
        <v>#N/A</v>
      </c>
      <c r="C552" s="294"/>
      <c r="D552" s="278"/>
      <c r="E552" s="279"/>
      <c r="F552" s="286"/>
      <c r="G552" s="294"/>
      <c r="H552" s="294"/>
      <c r="I552" s="282"/>
      <c r="J552" s="283"/>
      <c r="K552" s="284"/>
      <c r="L552" s="283">
        <f t="shared" si="40"/>
      </c>
      <c r="M552" s="284" t="e">
        <f t="shared" si="41"/>
        <v>#N/A</v>
      </c>
      <c r="N552" s="270">
        <f t="shared" si="42"/>
      </c>
    </row>
    <row r="553" spans="1:14" ht="9.75">
      <c r="A553" s="286"/>
      <c r="B553" s="276" t="e">
        <f>VLOOKUP(A553,Adr!A:B,2,FALSE)</f>
        <v>#N/A</v>
      </c>
      <c r="C553" s="294"/>
      <c r="D553" s="278"/>
      <c r="E553" s="287"/>
      <c r="F553" s="286"/>
      <c r="G553" s="294"/>
      <c r="H553" s="294"/>
      <c r="I553" s="282"/>
      <c r="J553" s="283"/>
      <c r="K553" s="284"/>
      <c r="L553" s="283">
        <f t="shared" si="40"/>
      </c>
      <c r="M553" s="284" t="e">
        <f t="shared" si="41"/>
        <v>#N/A</v>
      </c>
      <c r="N553" s="270">
        <f t="shared" si="42"/>
      </c>
    </row>
    <row r="554" spans="1:14" ht="9.75">
      <c r="A554" s="250"/>
      <c r="B554" s="276" t="e">
        <f>VLOOKUP(A554,Adr!A:B,2,FALSE)</f>
        <v>#N/A</v>
      </c>
      <c r="C554" s="281"/>
      <c r="D554" s="289"/>
      <c r="E554" s="279"/>
      <c r="F554" s="280"/>
      <c r="G554" s="285"/>
      <c r="H554" s="281"/>
      <c r="I554" s="282"/>
      <c r="J554" s="283"/>
      <c r="K554" s="284"/>
      <c r="L554" s="283">
        <f t="shared" si="40"/>
      </c>
      <c r="M554" s="284" t="e">
        <f t="shared" si="41"/>
        <v>#N/A</v>
      </c>
      <c r="N554" s="270">
        <f t="shared" si="42"/>
      </c>
    </row>
    <row r="555" spans="1:14" ht="9.75">
      <c r="A555" s="280"/>
      <c r="B555" s="276" t="e">
        <f>VLOOKUP(A555,Adr!A:B,2,FALSE)</f>
        <v>#N/A</v>
      </c>
      <c r="C555" s="277"/>
      <c r="D555" s="290"/>
      <c r="E555" s="279"/>
      <c r="F555" s="280"/>
      <c r="G555" s="281"/>
      <c r="H555" s="281"/>
      <c r="I555" s="282"/>
      <c r="J555" s="283"/>
      <c r="K555" s="284"/>
      <c r="L555" s="283">
        <f t="shared" si="40"/>
      </c>
      <c r="M555" s="284" t="e">
        <f t="shared" si="41"/>
        <v>#N/A</v>
      </c>
      <c r="N555" s="270">
        <f t="shared" si="42"/>
      </c>
    </row>
    <row r="556" spans="1:14" ht="9.75">
      <c r="A556" s="280"/>
      <c r="B556" s="276" t="e">
        <f>VLOOKUP(A556,Adr!A:B,2,FALSE)</f>
        <v>#N/A</v>
      </c>
      <c r="C556" s="292"/>
      <c r="D556" s="293"/>
      <c r="E556" s="279"/>
      <c r="F556" s="280"/>
      <c r="G556" s="281"/>
      <c r="H556" s="281"/>
      <c r="I556" s="295"/>
      <c r="J556" s="283"/>
      <c r="K556" s="284"/>
      <c r="L556" s="283">
        <f t="shared" si="40"/>
      </c>
      <c r="M556" s="284" t="e">
        <f t="shared" si="41"/>
        <v>#N/A</v>
      </c>
      <c r="N556" s="270">
        <f t="shared" si="42"/>
      </c>
    </row>
    <row r="557" spans="1:14" ht="9.75">
      <c r="A557" s="250"/>
      <c r="B557" s="276" t="e">
        <f>VLOOKUP(A557,Adr!A:B,2,FALSE)</f>
        <v>#N/A</v>
      </c>
      <c r="C557" s="281"/>
      <c r="D557" s="289"/>
      <c r="E557" s="279"/>
      <c r="F557" s="280"/>
      <c r="G557" s="285"/>
      <c r="H557" s="281"/>
      <c r="I557" s="282"/>
      <c r="J557" s="283"/>
      <c r="K557" s="284"/>
      <c r="L557" s="283">
        <f t="shared" si="40"/>
      </c>
      <c r="M557" s="284" t="e">
        <f t="shared" si="41"/>
        <v>#N/A</v>
      </c>
      <c r="N557" s="270">
        <f t="shared" si="42"/>
      </c>
    </row>
    <row r="558" spans="1:14" ht="9.75">
      <c r="A558" s="280"/>
      <c r="B558" s="276" t="e">
        <f>VLOOKUP(A558,Adr!A:B,2,FALSE)</f>
        <v>#N/A</v>
      </c>
      <c r="C558" s="292"/>
      <c r="D558" s="293"/>
      <c r="E558" s="279"/>
      <c r="F558" s="280"/>
      <c r="G558" s="281"/>
      <c r="H558" s="281"/>
      <c r="I558" s="295"/>
      <c r="J558" s="283"/>
      <c r="K558" s="284"/>
      <c r="L558" s="283">
        <f t="shared" si="40"/>
      </c>
      <c r="M558" s="284" t="e">
        <f t="shared" si="41"/>
        <v>#N/A</v>
      </c>
      <c r="N558" s="270">
        <f t="shared" si="42"/>
      </c>
    </row>
    <row r="559" spans="1:14" ht="9.75">
      <c r="A559" s="280"/>
      <c r="B559" s="276" t="e">
        <f>VLOOKUP(A559,Adr!A:B,2,FALSE)</f>
        <v>#N/A</v>
      </c>
      <c r="C559" s="292"/>
      <c r="D559" s="278"/>
      <c r="E559" s="279"/>
      <c r="F559" s="280"/>
      <c r="G559" s="281"/>
      <c r="H559" s="281"/>
      <c r="I559" s="282"/>
      <c r="J559" s="283"/>
      <c r="K559" s="284"/>
      <c r="L559" s="283">
        <f t="shared" si="40"/>
      </c>
      <c r="M559" s="284" t="e">
        <f t="shared" si="41"/>
        <v>#N/A</v>
      </c>
      <c r="N559" s="270">
        <f t="shared" si="42"/>
      </c>
    </row>
    <row r="560" spans="1:14" ht="9.75">
      <c r="A560" s="250"/>
      <c r="B560" s="276" t="e">
        <f>VLOOKUP(A560,Adr!A:B,2,FALSE)</f>
        <v>#N/A</v>
      </c>
      <c r="C560" s="281"/>
      <c r="D560" s="289"/>
      <c r="E560" s="279"/>
      <c r="F560" s="280"/>
      <c r="G560" s="285"/>
      <c r="H560" s="281"/>
      <c r="I560" s="282"/>
      <c r="J560" s="283"/>
      <c r="K560" s="284"/>
      <c r="L560" s="283">
        <f t="shared" si="40"/>
      </c>
      <c r="M560" s="284" t="e">
        <f t="shared" si="41"/>
        <v>#N/A</v>
      </c>
      <c r="N560" s="270">
        <f t="shared" si="42"/>
      </c>
    </row>
    <row r="561" spans="1:14" ht="9.75">
      <c r="A561" s="280"/>
      <c r="B561" s="276" t="e">
        <f>VLOOKUP(A561,Adr!A:B,2,FALSE)</f>
        <v>#N/A</v>
      </c>
      <c r="C561" s="292"/>
      <c r="D561" s="293"/>
      <c r="E561" s="279"/>
      <c r="F561" s="280"/>
      <c r="G561" s="281"/>
      <c r="H561" s="281"/>
      <c r="I561" s="295"/>
      <c r="J561" s="283"/>
      <c r="K561" s="284"/>
      <c r="L561" s="283">
        <f t="shared" si="40"/>
      </c>
      <c r="M561" s="284" t="e">
        <f t="shared" si="41"/>
        <v>#N/A</v>
      </c>
      <c r="N561" s="270">
        <f t="shared" si="42"/>
      </c>
    </row>
    <row r="562" spans="1:14" ht="9.75">
      <c r="A562" s="280"/>
      <c r="B562" s="276" t="e">
        <f>VLOOKUP(A562,Adr!A:B,2,FALSE)</f>
        <v>#N/A</v>
      </c>
      <c r="C562" s="292"/>
      <c r="D562" s="293"/>
      <c r="E562" s="279"/>
      <c r="F562" s="280"/>
      <c r="G562" s="281"/>
      <c r="H562" s="281"/>
      <c r="I562" s="295"/>
      <c r="J562" s="283"/>
      <c r="K562" s="284"/>
      <c r="L562" s="283">
        <f t="shared" si="40"/>
      </c>
      <c r="M562" s="284" t="e">
        <f t="shared" si="41"/>
        <v>#N/A</v>
      </c>
      <c r="N562" s="270">
        <f t="shared" si="42"/>
      </c>
    </row>
    <row r="563" spans="1:14" ht="9.75">
      <c r="A563" s="280"/>
      <c r="B563" s="276" t="e">
        <f>VLOOKUP(A563,Adr!A:B,2,FALSE)</f>
        <v>#N/A</v>
      </c>
      <c r="C563" s="292"/>
      <c r="D563" s="293"/>
      <c r="E563" s="279"/>
      <c r="F563" s="280"/>
      <c r="G563" s="281"/>
      <c r="H563" s="281"/>
      <c r="I563" s="295"/>
      <c r="J563" s="283"/>
      <c r="K563" s="284"/>
      <c r="L563" s="283">
        <f t="shared" si="40"/>
      </c>
      <c r="M563" s="284" t="e">
        <f t="shared" si="41"/>
        <v>#N/A</v>
      </c>
      <c r="N563" s="270">
        <f t="shared" si="42"/>
      </c>
    </row>
    <row r="564" spans="1:14" ht="9.75">
      <c r="A564" s="280"/>
      <c r="B564" s="276" t="e">
        <f>VLOOKUP(A564,Adr!A:B,2,FALSE)</f>
        <v>#N/A</v>
      </c>
      <c r="C564" s="292"/>
      <c r="D564" s="293"/>
      <c r="E564" s="279"/>
      <c r="F564" s="280"/>
      <c r="G564" s="281"/>
      <c r="H564" s="281"/>
      <c r="I564" s="282"/>
      <c r="J564" s="283"/>
      <c r="K564" s="284"/>
      <c r="L564" s="283">
        <f t="shared" si="40"/>
      </c>
      <c r="M564" s="284" t="e">
        <f t="shared" si="41"/>
        <v>#N/A</v>
      </c>
      <c r="N564" s="270">
        <f t="shared" si="42"/>
      </c>
    </row>
    <row r="565" spans="1:14" ht="9.75">
      <c r="A565" s="280"/>
      <c r="B565" s="276" t="e">
        <f>VLOOKUP(A565,Adr!A:B,2,FALSE)</f>
        <v>#N/A</v>
      </c>
      <c r="C565" s="292"/>
      <c r="D565" s="293"/>
      <c r="E565" s="279"/>
      <c r="F565" s="280"/>
      <c r="G565" s="281"/>
      <c r="H565" s="281"/>
      <c r="I565" s="295"/>
      <c r="J565" s="283"/>
      <c r="K565" s="284"/>
      <c r="L565" s="283">
        <f t="shared" si="40"/>
      </c>
      <c r="M565" s="284" t="e">
        <f t="shared" si="41"/>
        <v>#N/A</v>
      </c>
      <c r="N565" s="270">
        <f t="shared" si="42"/>
      </c>
    </row>
    <row r="566" spans="1:14" ht="9.75">
      <c r="A566" s="250"/>
      <c r="B566" s="276" t="e">
        <f>VLOOKUP(A566,Adr!A:B,2,FALSE)</f>
        <v>#N/A</v>
      </c>
      <c r="C566" s="281"/>
      <c r="D566" s="289"/>
      <c r="E566" s="279"/>
      <c r="F566" s="280"/>
      <c r="G566" s="285"/>
      <c r="H566" s="281"/>
      <c r="I566" s="282"/>
      <c r="J566" s="283"/>
      <c r="K566" s="284"/>
      <c r="L566" s="283">
        <f t="shared" si="40"/>
      </c>
      <c r="M566" s="284" t="e">
        <f t="shared" si="41"/>
        <v>#N/A</v>
      </c>
      <c r="N566" s="270">
        <f t="shared" si="42"/>
      </c>
    </row>
    <row r="567" spans="1:14" ht="9.75">
      <c r="A567" s="286"/>
      <c r="B567" s="276" t="e">
        <f>VLOOKUP(A567,Adr!A:B,2,FALSE)</f>
        <v>#N/A</v>
      </c>
      <c r="C567" s="294"/>
      <c r="D567" s="278"/>
      <c r="E567" s="287"/>
      <c r="F567" s="286"/>
      <c r="G567" s="294"/>
      <c r="H567" s="294"/>
      <c r="I567" s="282"/>
      <c r="J567" s="283"/>
      <c r="K567" s="284"/>
      <c r="L567" s="283">
        <f t="shared" si="40"/>
      </c>
      <c r="M567" s="284" t="e">
        <f t="shared" si="41"/>
        <v>#N/A</v>
      </c>
      <c r="N567" s="270">
        <f t="shared" si="42"/>
      </c>
    </row>
    <row r="568" spans="1:14" ht="9.75">
      <c r="A568" s="280"/>
      <c r="B568" s="276" t="e">
        <f>VLOOKUP(A568,Adr!A:B,2,FALSE)</f>
        <v>#N/A</v>
      </c>
      <c r="C568" s="277"/>
      <c r="D568" s="290"/>
      <c r="E568" s="279"/>
      <c r="F568" s="280"/>
      <c r="G568" s="281"/>
      <c r="H568" s="281"/>
      <c r="I568" s="282"/>
      <c r="J568" s="283"/>
      <c r="K568" s="284"/>
      <c r="L568" s="283">
        <f t="shared" si="40"/>
      </c>
      <c r="M568" s="284" t="e">
        <f t="shared" si="41"/>
        <v>#N/A</v>
      </c>
      <c r="N568" s="270">
        <f t="shared" si="42"/>
      </c>
    </row>
    <row r="569" spans="1:14" ht="9.75">
      <c r="A569" s="280"/>
      <c r="B569" s="276" t="e">
        <f>VLOOKUP(A569,Adr!A:B,2,FALSE)</f>
        <v>#N/A</v>
      </c>
      <c r="C569" s="277"/>
      <c r="D569" s="290"/>
      <c r="E569" s="279"/>
      <c r="F569" s="280"/>
      <c r="G569" s="281"/>
      <c r="H569" s="281"/>
      <c r="I569" s="282"/>
      <c r="J569" s="283"/>
      <c r="K569" s="284"/>
      <c r="L569" s="283">
        <f t="shared" si="40"/>
      </c>
      <c r="M569" s="284" t="e">
        <f t="shared" si="41"/>
        <v>#N/A</v>
      </c>
      <c r="N569" s="270">
        <f t="shared" si="42"/>
      </c>
    </row>
    <row r="570" spans="1:14" ht="9.75">
      <c r="A570" s="280"/>
      <c r="B570" s="276" t="e">
        <f>VLOOKUP(A570,Adr!A:B,2,FALSE)</f>
        <v>#N/A</v>
      </c>
      <c r="C570" s="277"/>
      <c r="D570" s="278"/>
      <c r="E570" s="279"/>
      <c r="F570" s="280"/>
      <c r="G570" s="281"/>
      <c r="H570" s="281"/>
      <c r="I570" s="282"/>
      <c r="J570" s="283"/>
      <c r="K570" s="284"/>
      <c r="L570" s="283">
        <f t="shared" si="40"/>
      </c>
      <c r="M570" s="284" t="e">
        <f t="shared" si="41"/>
        <v>#N/A</v>
      </c>
      <c r="N570" s="270">
        <f t="shared" si="42"/>
      </c>
    </row>
    <row r="571" spans="1:14" ht="9.75">
      <c r="A571" s="280"/>
      <c r="B571" s="276" t="e">
        <f>VLOOKUP(A571,Adr!A:B,2,FALSE)</f>
        <v>#N/A</v>
      </c>
      <c r="C571" s="288"/>
      <c r="D571" s="289"/>
      <c r="E571" s="279"/>
      <c r="F571" s="280"/>
      <c r="G571" s="281"/>
      <c r="H571" s="281"/>
      <c r="I571" s="282"/>
      <c r="J571" s="283"/>
      <c r="K571" s="284"/>
      <c r="L571" s="283">
        <f t="shared" si="40"/>
      </c>
      <c r="M571" s="284" t="e">
        <f t="shared" si="41"/>
        <v>#N/A</v>
      </c>
      <c r="N571" s="270">
        <f t="shared" si="42"/>
      </c>
    </row>
    <row r="572" spans="1:14" ht="9.75">
      <c r="A572" s="280"/>
      <c r="B572" s="276" t="e">
        <f>VLOOKUP(A572,Adr!A:B,2,FALSE)</f>
        <v>#N/A</v>
      </c>
      <c r="C572" s="277"/>
      <c r="D572" s="289"/>
      <c r="E572" s="279"/>
      <c r="F572" s="280"/>
      <c r="G572" s="281"/>
      <c r="H572" s="281"/>
      <c r="I572" s="282"/>
      <c r="J572" s="283"/>
      <c r="K572" s="284"/>
      <c r="L572" s="283">
        <f t="shared" si="40"/>
      </c>
      <c r="M572" s="284" t="e">
        <f t="shared" si="41"/>
        <v>#N/A</v>
      </c>
      <c r="N572" s="270">
        <f t="shared" si="42"/>
      </c>
    </row>
    <row r="573" spans="1:14" ht="9.75">
      <c r="A573" s="280"/>
      <c r="B573" s="276" t="e">
        <f>VLOOKUP(A573,Adr!A:B,2,FALSE)</f>
        <v>#N/A</v>
      </c>
      <c r="C573" s="288"/>
      <c r="D573" s="289"/>
      <c r="E573" s="279"/>
      <c r="F573" s="280"/>
      <c r="G573" s="281"/>
      <c r="H573" s="281"/>
      <c r="I573" s="282"/>
      <c r="J573" s="283"/>
      <c r="K573" s="284"/>
      <c r="L573" s="283">
        <f t="shared" si="40"/>
      </c>
      <c r="M573" s="284" t="e">
        <f t="shared" si="41"/>
        <v>#N/A</v>
      </c>
      <c r="N573" s="270">
        <f t="shared" si="42"/>
      </c>
    </row>
    <row r="574" spans="1:14" ht="9.75">
      <c r="A574" s="280"/>
      <c r="B574" s="276" t="e">
        <f>VLOOKUP(A574,Adr!A:B,2,FALSE)</f>
        <v>#N/A</v>
      </c>
      <c r="C574" s="288"/>
      <c r="D574" s="289"/>
      <c r="E574" s="279"/>
      <c r="F574" s="280"/>
      <c r="G574" s="281"/>
      <c r="H574" s="281"/>
      <c r="I574" s="282"/>
      <c r="J574" s="283"/>
      <c r="K574" s="284"/>
      <c r="L574" s="283">
        <f t="shared" si="40"/>
      </c>
      <c r="M574" s="284" t="e">
        <f t="shared" si="41"/>
        <v>#N/A</v>
      </c>
      <c r="N574" s="270">
        <f t="shared" si="42"/>
      </c>
    </row>
    <row r="575" spans="1:14" ht="9.75">
      <c r="A575" s="280"/>
      <c r="B575" s="276" t="e">
        <f>VLOOKUP(A575,Adr!A:B,2,FALSE)</f>
        <v>#N/A</v>
      </c>
      <c r="C575" s="277"/>
      <c r="D575" s="278"/>
      <c r="E575" s="279"/>
      <c r="F575" s="280"/>
      <c r="G575" s="281"/>
      <c r="H575" s="281"/>
      <c r="I575" s="282"/>
      <c r="J575" s="283"/>
      <c r="K575" s="284"/>
      <c r="L575" s="283">
        <f t="shared" si="40"/>
      </c>
      <c r="M575" s="284" t="e">
        <f t="shared" si="41"/>
        <v>#N/A</v>
      </c>
      <c r="N575" s="270">
        <f t="shared" si="42"/>
      </c>
    </row>
    <row r="576" spans="1:14" ht="9.75">
      <c r="A576" s="280"/>
      <c r="B576" s="276" t="e">
        <f>VLOOKUP(A576,Adr!A:B,2,FALSE)</f>
        <v>#N/A</v>
      </c>
      <c r="C576" s="277"/>
      <c r="D576" s="278"/>
      <c r="E576" s="279"/>
      <c r="F576" s="280"/>
      <c r="G576" s="281"/>
      <c r="H576" s="281"/>
      <c r="I576" s="282"/>
      <c r="J576" s="283"/>
      <c r="K576" s="284"/>
      <c r="L576" s="283">
        <f t="shared" si="40"/>
      </c>
      <c r="M576" s="284" t="e">
        <f t="shared" si="41"/>
        <v>#N/A</v>
      </c>
      <c r="N576" s="270">
        <f t="shared" si="42"/>
      </c>
    </row>
    <row r="577" spans="1:14" ht="9.75">
      <c r="A577" s="280"/>
      <c r="B577" s="276" t="e">
        <f>VLOOKUP(A577,Adr!A:B,2,FALSE)</f>
        <v>#N/A</v>
      </c>
      <c r="C577" s="294"/>
      <c r="D577" s="278"/>
      <c r="E577" s="279"/>
      <c r="F577" s="286"/>
      <c r="G577" s="294"/>
      <c r="H577" s="294"/>
      <c r="I577" s="282"/>
      <c r="J577" s="283"/>
      <c r="K577" s="284"/>
      <c r="L577" s="283">
        <f t="shared" si="40"/>
      </c>
      <c r="M577" s="284" t="e">
        <f t="shared" si="41"/>
        <v>#N/A</v>
      </c>
      <c r="N577" s="270">
        <f t="shared" si="42"/>
      </c>
    </row>
    <row r="578" spans="1:14" ht="9.75">
      <c r="A578" s="280"/>
      <c r="B578" s="276" t="e">
        <f>VLOOKUP(A578,Adr!A:B,2,FALSE)</f>
        <v>#N/A</v>
      </c>
      <c r="C578" s="292"/>
      <c r="D578" s="293"/>
      <c r="E578" s="279"/>
      <c r="F578" s="286"/>
      <c r="G578" s="294"/>
      <c r="H578" s="294"/>
      <c r="I578" s="295"/>
      <c r="J578" s="283"/>
      <c r="K578" s="284"/>
      <c r="L578" s="283">
        <f aca="true" t="shared" si="43" ref="L578:L641">A578&amp;G578&amp;H578</f>
      </c>
      <c r="M578" s="284" t="e">
        <f aca="true" t="shared" si="44" ref="M578:M641">B578&amp;F578&amp;H578&amp;C578</f>
        <v>#N/A</v>
      </c>
      <c r="N578" s="270">
        <f aca="true" t="shared" si="45" ref="N578:N641">+I578&amp;H578</f>
      </c>
    </row>
    <row r="579" spans="1:14" ht="9.75">
      <c r="A579" s="280"/>
      <c r="B579" s="276" t="e">
        <f>VLOOKUP(A579,Adr!A:B,2,FALSE)</f>
        <v>#N/A</v>
      </c>
      <c r="C579" s="294"/>
      <c r="D579" s="278"/>
      <c r="E579" s="279"/>
      <c r="F579" s="286"/>
      <c r="G579" s="294"/>
      <c r="H579" s="294"/>
      <c r="I579" s="282"/>
      <c r="J579" s="283"/>
      <c r="K579" s="284"/>
      <c r="L579" s="283">
        <f t="shared" si="43"/>
      </c>
      <c r="M579" s="284" t="e">
        <f t="shared" si="44"/>
        <v>#N/A</v>
      </c>
      <c r="N579" s="270">
        <f t="shared" si="45"/>
      </c>
    </row>
    <row r="580" spans="1:14" ht="9.75">
      <c r="A580" s="286"/>
      <c r="B580" s="276" t="e">
        <f>VLOOKUP(A580,Adr!A:B,2,FALSE)</f>
        <v>#N/A</v>
      </c>
      <c r="C580" s="294"/>
      <c r="D580" s="278"/>
      <c r="E580" s="287"/>
      <c r="F580" s="286"/>
      <c r="G580" s="294"/>
      <c r="H580" s="294"/>
      <c r="I580" s="282"/>
      <c r="J580" s="283"/>
      <c r="K580" s="284"/>
      <c r="L580" s="283">
        <f t="shared" si="43"/>
      </c>
      <c r="M580" s="284" t="e">
        <f t="shared" si="44"/>
        <v>#N/A</v>
      </c>
      <c r="N580" s="270">
        <f t="shared" si="45"/>
      </c>
    </row>
    <row r="581" spans="1:14" ht="9.75">
      <c r="A581" s="280"/>
      <c r="B581" s="276" t="e">
        <f>VLOOKUP(A581,Adr!A:B,2,FALSE)</f>
        <v>#N/A</v>
      </c>
      <c r="C581" s="277"/>
      <c r="D581" s="290"/>
      <c r="E581" s="279"/>
      <c r="F581" s="280"/>
      <c r="G581" s="281"/>
      <c r="H581" s="281"/>
      <c r="I581" s="282"/>
      <c r="J581" s="283"/>
      <c r="K581" s="284"/>
      <c r="L581" s="283">
        <f t="shared" si="43"/>
      </c>
      <c r="M581" s="284" t="e">
        <f t="shared" si="44"/>
        <v>#N/A</v>
      </c>
      <c r="N581" s="270">
        <f t="shared" si="45"/>
      </c>
    </row>
    <row r="582" spans="1:14" ht="9.75">
      <c r="A582" s="280"/>
      <c r="B582" s="276" t="e">
        <f>VLOOKUP(A582,Adr!A:B,2,FALSE)</f>
        <v>#N/A</v>
      </c>
      <c r="C582" s="277"/>
      <c r="D582" s="290"/>
      <c r="E582" s="279"/>
      <c r="F582" s="280"/>
      <c r="G582" s="281"/>
      <c r="H582" s="281"/>
      <c r="I582" s="282"/>
      <c r="J582" s="283"/>
      <c r="K582" s="284"/>
      <c r="L582" s="283">
        <f t="shared" si="43"/>
      </c>
      <c r="M582" s="284" t="e">
        <f t="shared" si="44"/>
        <v>#N/A</v>
      </c>
      <c r="N582" s="270">
        <f t="shared" si="45"/>
      </c>
    </row>
    <row r="583" spans="1:14" ht="9.75">
      <c r="A583" s="280"/>
      <c r="B583" s="276" t="e">
        <f>VLOOKUP(A583,Adr!A:B,2,FALSE)</f>
        <v>#N/A</v>
      </c>
      <c r="C583" s="277"/>
      <c r="D583" s="290"/>
      <c r="E583" s="279"/>
      <c r="F583" s="280"/>
      <c r="G583" s="281"/>
      <c r="H583" s="281"/>
      <c r="I583" s="282"/>
      <c r="J583" s="283"/>
      <c r="K583" s="284"/>
      <c r="L583" s="283">
        <f t="shared" si="43"/>
      </c>
      <c r="M583" s="284" t="e">
        <f t="shared" si="44"/>
        <v>#N/A</v>
      </c>
      <c r="N583" s="270">
        <f t="shared" si="45"/>
      </c>
    </row>
    <row r="584" spans="1:14" ht="9.75">
      <c r="A584" s="280"/>
      <c r="B584" s="276" t="e">
        <f>VLOOKUP(A584,Adr!A:B,2,FALSE)</f>
        <v>#N/A</v>
      </c>
      <c r="C584" s="277"/>
      <c r="D584" s="290"/>
      <c r="E584" s="279"/>
      <c r="F584" s="280"/>
      <c r="G584" s="281"/>
      <c r="H584" s="281"/>
      <c r="I584" s="282"/>
      <c r="J584" s="283"/>
      <c r="K584" s="284"/>
      <c r="L584" s="283">
        <f t="shared" si="43"/>
      </c>
      <c r="M584" s="284" t="e">
        <f t="shared" si="44"/>
        <v>#N/A</v>
      </c>
      <c r="N584" s="270">
        <f t="shared" si="45"/>
      </c>
    </row>
    <row r="585" spans="1:14" ht="9.75">
      <c r="A585" s="280"/>
      <c r="B585" s="276" t="e">
        <f>VLOOKUP(A585,Adr!A:B,2,FALSE)</f>
        <v>#N/A</v>
      </c>
      <c r="C585" s="288"/>
      <c r="D585" s="289"/>
      <c r="E585" s="279"/>
      <c r="F585" s="280"/>
      <c r="G585" s="281"/>
      <c r="H585" s="281"/>
      <c r="I585" s="282"/>
      <c r="J585" s="283"/>
      <c r="K585" s="284"/>
      <c r="L585" s="283">
        <f t="shared" si="43"/>
      </c>
      <c r="M585" s="284" t="e">
        <f t="shared" si="44"/>
        <v>#N/A</v>
      </c>
      <c r="N585" s="270">
        <f t="shared" si="45"/>
      </c>
    </row>
    <row r="586" spans="1:14" ht="9.75">
      <c r="A586" s="286"/>
      <c r="B586" s="276" t="e">
        <f>VLOOKUP(A586,Adr!A:B,2,FALSE)</f>
        <v>#N/A</v>
      </c>
      <c r="C586" s="294"/>
      <c r="D586" s="278"/>
      <c r="E586" s="287"/>
      <c r="F586" s="286"/>
      <c r="G586" s="294"/>
      <c r="H586" s="294"/>
      <c r="I586" s="282"/>
      <c r="J586" s="283"/>
      <c r="K586" s="284"/>
      <c r="L586" s="283">
        <f t="shared" si="43"/>
      </c>
      <c r="M586" s="284" t="e">
        <f t="shared" si="44"/>
        <v>#N/A</v>
      </c>
      <c r="N586" s="270">
        <f t="shared" si="45"/>
      </c>
    </row>
    <row r="587" spans="1:14" ht="9.75">
      <c r="A587" s="280"/>
      <c r="B587" s="276" t="e">
        <f>VLOOKUP(A587,Adr!A:B,2,FALSE)</f>
        <v>#N/A</v>
      </c>
      <c r="C587" s="277"/>
      <c r="D587" s="290"/>
      <c r="E587" s="279"/>
      <c r="F587" s="280"/>
      <c r="G587" s="281"/>
      <c r="H587" s="281"/>
      <c r="I587" s="282"/>
      <c r="J587" s="283"/>
      <c r="K587" s="284"/>
      <c r="L587" s="283">
        <f t="shared" si="43"/>
      </c>
      <c r="M587" s="284" t="e">
        <f t="shared" si="44"/>
        <v>#N/A</v>
      </c>
      <c r="N587" s="270">
        <f t="shared" si="45"/>
      </c>
    </row>
    <row r="588" spans="1:14" ht="9.75">
      <c r="A588" s="280"/>
      <c r="B588" s="276" t="e">
        <f>VLOOKUP(A588,Adr!A:B,2,FALSE)</f>
        <v>#N/A</v>
      </c>
      <c r="C588" s="277"/>
      <c r="D588" s="290"/>
      <c r="E588" s="279"/>
      <c r="F588" s="280"/>
      <c r="G588" s="281"/>
      <c r="H588" s="281"/>
      <c r="I588" s="282"/>
      <c r="J588" s="283"/>
      <c r="K588" s="284"/>
      <c r="L588" s="283">
        <f t="shared" si="43"/>
      </c>
      <c r="M588" s="284" t="e">
        <f t="shared" si="44"/>
        <v>#N/A</v>
      </c>
      <c r="N588" s="270">
        <f t="shared" si="45"/>
      </c>
    </row>
    <row r="589" spans="1:14" ht="9.75">
      <c r="A589" s="280"/>
      <c r="B589" s="276" t="e">
        <f>VLOOKUP(A589,Adr!A:B,2,FALSE)</f>
        <v>#N/A</v>
      </c>
      <c r="C589" s="277"/>
      <c r="D589" s="290"/>
      <c r="E589" s="279"/>
      <c r="F589" s="280"/>
      <c r="G589" s="281"/>
      <c r="H589" s="281"/>
      <c r="I589" s="295"/>
      <c r="J589" s="283"/>
      <c r="K589" s="284"/>
      <c r="L589" s="283">
        <f t="shared" si="43"/>
      </c>
      <c r="M589" s="284" t="e">
        <f t="shared" si="44"/>
        <v>#N/A</v>
      </c>
      <c r="N589" s="270">
        <f t="shared" si="45"/>
      </c>
    </row>
    <row r="590" spans="1:14" ht="9.75">
      <c r="A590" s="280"/>
      <c r="B590" s="276" t="e">
        <f>VLOOKUP(A590,Adr!A:B,2,FALSE)</f>
        <v>#N/A</v>
      </c>
      <c r="C590" s="277"/>
      <c r="D590" s="290"/>
      <c r="E590" s="279"/>
      <c r="F590" s="280"/>
      <c r="G590" s="281"/>
      <c r="H590" s="281"/>
      <c r="I590" s="295"/>
      <c r="J590" s="283"/>
      <c r="K590" s="284"/>
      <c r="L590" s="283">
        <f t="shared" si="43"/>
      </c>
      <c r="M590" s="284" t="e">
        <f t="shared" si="44"/>
        <v>#N/A</v>
      </c>
      <c r="N590" s="270">
        <f t="shared" si="45"/>
      </c>
    </row>
    <row r="591" spans="1:14" ht="9.75">
      <c r="A591" s="286"/>
      <c r="B591" s="276" t="e">
        <f>VLOOKUP(A591,Adr!A:B,2,FALSE)</f>
        <v>#N/A</v>
      </c>
      <c r="C591" s="294"/>
      <c r="D591" s="278"/>
      <c r="E591" s="287"/>
      <c r="F591" s="286"/>
      <c r="G591" s="294"/>
      <c r="H591" s="294"/>
      <c r="I591" s="282"/>
      <c r="J591" s="283"/>
      <c r="K591" s="284"/>
      <c r="L591" s="283">
        <f t="shared" si="43"/>
      </c>
      <c r="M591" s="284" t="e">
        <f t="shared" si="44"/>
        <v>#N/A</v>
      </c>
      <c r="N591" s="270">
        <f t="shared" si="45"/>
      </c>
    </row>
    <row r="592" spans="1:14" ht="9.75">
      <c r="A592" s="280"/>
      <c r="B592" s="276" t="e">
        <f>VLOOKUP(A592,Adr!A:B,2,FALSE)</f>
        <v>#N/A</v>
      </c>
      <c r="C592" s="277"/>
      <c r="D592" s="290"/>
      <c r="E592" s="279"/>
      <c r="F592" s="280"/>
      <c r="G592" s="281"/>
      <c r="H592" s="281"/>
      <c r="I592" s="295"/>
      <c r="J592" s="283"/>
      <c r="K592" s="284"/>
      <c r="L592" s="283">
        <f t="shared" si="43"/>
      </c>
      <c r="M592" s="284" t="e">
        <f t="shared" si="44"/>
        <v>#N/A</v>
      </c>
      <c r="N592" s="270">
        <f t="shared" si="45"/>
      </c>
    </row>
    <row r="593" spans="1:14" ht="9.75">
      <c r="A593" s="280"/>
      <c r="B593" s="276" t="e">
        <f>VLOOKUP(A593,Adr!A:B,2,FALSE)</f>
        <v>#N/A</v>
      </c>
      <c r="C593" s="277"/>
      <c r="D593" s="290"/>
      <c r="E593" s="279"/>
      <c r="F593" s="280"/>
      <c r="G593" s="281"/>
      <c r="H593" s="281"/>
      <c r="I593" s="295"/>
      <c r="J593" s="283"/>
      <c r="K593" s="284"/>
      <c r="L593" s="283">
        <f t="shared" si="43"/>
      </c>
      <c r="M593" s="284" t="e">
        <f t="shared" si="44"/>
        <v>#N/A</v>
      </c>
      <c r="N593" s="270">
        <f t="shared" si="45"/>
      </c>
    </row>
    <row r="594" spans="1:14" ht="9.75">
      <c r="A594" s="280"/>
      <c r="B594" s="276" t="e">
        <f>VLOOKUP(A594,Adr!A:B,2,FALSE)</f>
        <v>#N/A</v>
      </c>
      <c r="C594" s="277"/>
      <c r="D594" s="290"/>
      <c r="E594" s="279"/>
      <c r="F594" s="280"/>
      <c r="G594" s="281"/>
      <c r="H594" s="281"/>
      <c r="I594" s="295"/>
      <c r="J594" s="283"/>
      <c r="K594" s="284"/>
      <c r="L594" s="283">
        <f t="shared" si="43"/>
      </c>
      <c r="M594" s="284" t="e">
        <f t="shared" si="44"/>
        <v>#N/A</v>
      </c>
      <c r="N594" s="270">
        <f t="shared" si="45"/>
      </c>
    </row>
    <row r="595" spans="1:14" ht="9.75">
      <c r="A595" s="280"/>
      <c r="B595" s="276" t="e">
        <f>VLOOKUP(A595,Adr!A:B,2,FALSE)</f>
        <v>#N/A</v>
      </c>
      <c r="C595" s="288"/>
      <c r="D595" s="278"/>
      <c r="E595" s="279"/>
      <c r="F595" s="280"/>
      <c r="G595" s="281"/>
      <c r="H595" s="281"/>
      <c r="I595" s="282"/>
      <c r="J595" s="283"/>
      <c r="K595" s="284"/>
      <c r="L595" s="283">
        <f t="shared" si="43"/>
      </c>
      <c r="M595" s="284" t="e">
        <f t="shared" si="44"/>
        <v>#N/A</v>
      </c>
      <c r="N595" s="270">
        <f t="shared" si="45"/>
      </c>
    </row>
    <row r="596" spans="1:14" ht="9.75">
      <c r="A596" s="280"/>
      <c r="B596" s="276" t="e">
        <f>VLOOKUP(A596,Adr!A:B,2,FALSE)</f>
        <v>#N/A</v>
      </c>
      <c r="C596" s="277"/>
      <c r="D596" s="278"/>
      <c r="E596" s="279"/>
      <c r="F596" s="280"/>
      <c r="G596" s="281"/>
      <c r="H596" s="281"/>
      <c r="I596" s="282"/>
      <c r="J596" s="283"/>
      <c r="K596" s="284"/>
      <c r="L596" s="283">
        <f t="shared" si="43"/>
      </c>
      <c r="M596" s="284" t="e">
        <f t="shared" si="44"/>
        <v>#N/A</v>
      </c>
      <c r="N596" s="270">
        <f t="shared" si="45"/>
      </c>
    </row>
    <row r="597" spans="1:14" ht="9.75">
      <c r="A597" s="280"/>
      <c r="B597" s="276" t="e">
        <f>VLOOKUP(A597,Adr!A:B,2,FALSE)</f>
        <v>#N/A</v>
      </c>
      <c r="C597" s="288"/>
      <c r="D597" s="289"/>
      <c r="E597" s="279"/>
      <c r="F597" s="280"/>
      <c r="G597" s="281"/>
      <c r="H597" s="281"/>
      <c r="I597" s="282"/>
      <c r="J597" s="283"/>
      <c r="K597" s="284"/>
      <c r="L597" s="283">
        <f t="shared" si="43"/>
      </c>
      <c r="M597" s="284" t="e">
        <f t="shared" si="44"/>
        <v>#N/A</v>
      </c>
      <c r="N597" s="270">
        <f t="shared" si="45"/>
      </c>
    </row>
    <row r="598" spans="1:14" ht="9.75">
      <c r="A598" s="280"/>
      <c r="B598" s="276" t="e">
        <f>VLOOKUP(A598,Adr!A:B,2,FALSE)</f>
        <v>#N/A</v>
      </c>
      <c r="C598" s="277"/>
      <c r="D598" s="278"/>
      <c r="E598" s="279"/>
      <c r="F598" s="280"/>
      <c r="G598" s="281"/>
      <c r="H598" s="281"/>
      <c r="I598" s="282"/>
      <c r="J598" s="283"/>
      <c r="K598" s="284"/>
      <c r="L598" s="283">
        <f t="shared" si="43"/>
      </c>
      <c r="M598" s="284" t="e">
        <f t="shared" si="44"/>
        <v>#N/A</v>
      </c>
      <c r="N598" s="270">
        <f t="shared" si="45"/>
      </c>
    </row>
    <row r="599" spans="1:14" ht="9.75">
      <c r="A599" s="280"/>
      <c r="B599" s="276" t="e">
        <f>VLOOKUP(A599,Adr!A:B,2,FALSE)</f>
        <v>#N/A</v>
      </c>
      <c r="C599" s="277"/>
      <c r="D599" s="278"/>
      <c r="E599" s="279"/>
      <c r="F599" s="280"/>
      <c r="G599" s="281"/>
      <c r="H599" s="281"/>
      <c r="I599" s="282"/>
      <c r="J599" s="283"/>
      <c r="K599" s="284"/>
      <c r="L599" s="283">
        <f t="shared" si="43"/>
      </c>
      <c r="M599" s="284" t="e">
        <f t="shared" si="44"/>
        <v>#N/A</v>
      </c>
      <c r="N599" s="270">
        <f t="shared" si="45"/>
      </c>
    </row>
    <row r="600" spans="1:14" ht="9.75">
      <c r="A600" s="286"/>
      <c r="B600" s="276" t="e">
        <f>VLOOKUP(A600,Adr!A:B,2,FALSE)</f>
        <v>#N/A</v>
      </c>
      <c r="C600" s="294"/>
      <c r="D600" s="278"/>
      <c r="E600" s="287"/>
      <c r="F600" s="286"/>
      <c r="G600" s="294"/>
      <c r="H600" s="294"/>
      <c r="I600" s="282"/>
      <c r="J600" s="283"/>
      <c r="K600" s="284"/>
      <c r="L600" s="283">
        <f t="shared" si="43"/>
      </c>
      <c r="M600" s="284" t="e">
        <f t="shared" si="44"/>
        <v>#N/A</v>
      </c>
      <c r="N600" s="270">
        <f t="shared" si="45"/>
      </c>
    </row>
    <row r="601" spans="1:14" ht="9.75">
      <c r="A601" s="280"/>
      <c r="B601" s="276" t="e">
        <f>VLOOKUP(A601,Adr!A:B,2,FALSE)</f>
        <v>#N/A</v>
      </c>
      <c r="C601" s="277"/>
      <c r="D601" s="278"/>
      <c r="E601" s="279"/>
      <c r="F601" s="280"/>
      <c r="G601" s="281"/>
      <c r="H601" s="281"/>
      <c r="I601" s="295"/>
      <c r="J601" s="283"/>
      <c r="K601" s="284"/>
      <c r="L601" s="283">
        <f t="shared" si="43"/>
      </c>
      <c r="M601" s="284" t="e">
        <f t="shared" si="44"/>
        <v>#N/A</v>
      </c>
      <c r="N601" s="270">
        <f t="shared" si="45"/>
      </c>
    </row>
    <row r="602" spans="1:14" ht="9.75">
      <c r="A602" s="280"/>
      <c r="B602" s="276" t="e">
        <f>VLOOKUP(A602,Adr!A:B,2,FALSE)</f>
        <v>#N/A</v>
      </c>
      <c r="C602" s="277"/>
      <c r="D602" s="290"/>
      <c r="E602" s="279"/>
      <c r="F602" s="280"/>
      <c r="G602" s="281"/>
      <c r="H602" s="281"/>
      <c r="I602" s="295"/>
      <c r="J602" s="283"/>
      <c r="K602" s="284"/>
      <c r="L602" s="283">
        <f t="shared" si="43"/>
      </c>
      <c r="M602" s="284" t="e">
        <f t="shared" si="44"/>
        <v>#N/A</v>
      </c>
      <c r="N602" s="270">
        <f t="shared" si="45"/>
      </c>
    </row>
    <row r="603" spans="1:14" ht="9.75">
      <c r="A603" s="280"/>
      <c r="B603" s="276" t="e">
        <f>VLOOKUP(A603,Adr!A:B,2,FALSE)</f>
        <v>#N/A</v>
      </c>
      <c r="C603" s="277"/>
      <c r="D603" s="278"/>
      <c r="E603" s="279"/>
      <c r="F603" s="280"/>
      <c r="G603" s="281"/>
      <c r="H603" s="281"/>
      <c r="I603" s="282"/>
      <c r="J603" s="283"/>
      <c r="K603" s="284"/>
      <c r="L603" s="283">
        <f t="shared" si="43"/>
      </c>
      <c r="M603" s="284" t="e">
        <f t="shared" si="44"/>
        <v>#N/A</v>
      </c>
      <c r="N603" s="270">
        <f t="shared" si="45"/>
      </c>
    </row>
    <row r="604" spans="1:14" ht="9.75">
      <c r="A604" s="250"/>
      <c r="B604" s="276" t="e">
        <f>VLOOKUP(A604,Adr!A:B,2,FALSE)</f>
        <v>#N/A</v>
      </c>
      <c r="C604" s="281"/>
      <c r="D604" s="289"/>
      <c r="E604" s="279"/>
      <c r="F604" s="280"/>
      <c r="G604" s="285"/>
      <c r="H604" s="281"/>
      <c r="I604" s="282"/>
      <c r="J604" s="283"/>
      <c r="K604" s="284"/>
      <c r="L604" s="283">
        <f t="shared" si="43"/>
      </c>
      <c r="M604" s="284" t="e">
        <f t="shared" si="44"/>
        <v>#N/A</v>
      </c>
      <c r="N604" s="270">
        <f t="shared" si="45"/>
      </c>
    </row>
    <row r="605" spans="1:14" ht="9.75">
      <c r="A605" s="280"/>
      <c r="B605" s="276" t="e">
        <f>VLOOKUP(A605,Adr!A:B,2,FALSE)</f>
        <v>#N/A</v>
      </c>
      <c r="C605" s="288"/>
      <c r="D605" s="289"/>
      <c r="E605" s="279"/>
      <c r="F605" s="280"/>
      <c r="G605" s="281"/>
      <c r="H605" s="281"/>
      <c r="I605" s="282"/>
      <c r="J605" s="283"/>
      <c r="K605" s="284"/>
      <c r="L605" s="283">
        <f t="shared" si="43"/>
      </c>
      <c r="M605" s="284" t="e">
        <f t="shared" si="44"/>
        <v>#N/A</v>
      </c>
      <c r="N605" s="270">
        <f t="shared" si="45"/>
      </c>
    </row>
    <row r="606" spans="1:14" ht="9.75">
      <c r="A606" s="280"/>
      <c r="B606" s="276" t="e">
        <f>VLOOKUP(A606,Adr!A:B,2,FALSE)</f>
        <v>#N/A</v>
      </c>
      <c r="C606" s="288"/>
      <c r="D606" s="289"/>
      <c r="E606" s="279"/>
      <c r="F606" s="280"/>
      <c r="G606" s="281"/>
      <c r="H606" s="281"/>
      <c r="I606" s="282"/>
      <c r="J606" s="283"/>
      <c r="K606" s="284"/>
      <c r="L606" s="283">
        <f t="shared" si="43"/>
      </c>
      <c r="M606" s="284" t="e">
        <f t="shared" si="44"/>
        <v>#N/A</v>
      </c>
      <c r="N606" s="270">
        <f t="shared" si="45"/>
      </c>
    </row>
    <row r="607" spans="1:14" ht="9.75">
      <c r="A607" s="280"/>
      <c r="B607" s="276" t="e">
        <f>VLOOKUP(A607,Adr!A:B,2,FALSE)</f>
        <v>#N/A</v>
      </c>
      <c r="C607" s="288"/>
      <c r="D607" s="289"/>
      <c r="E607" s="279"/>
      <c r="F607" s="280"/>
      <c r="G607" s="281"/>
      <c r="H607" s="281"/>
      <c r="I607" s="282"/>
      <c r="J607" s="283"/>
      <c r="K607" s="284"/>
      <c r="L607" s="283">
        <f t="shared" si="43"/>
      </c>
      <c r="M607" s="284" t="e">
        <f t="shared" si="44"/>
        <v>#N/A</v>
      </c>
      <c r="N607" s="270">
        <f t="shared" si="45"/>
      </c>
    </row>
    <row r="608" spans="1:14" ht="9.75">
      <c r="A608" s="280"/>
      <c r="B608" s="276" t="e">
        <f>VLOOKUP(A608,Adr!A:B,2,FALSE)</f>
        <v>#N/A</v>
      </c>
      <c r="C608" s="277"/>
      <c r="D608" s="289"/>
      <c r="E608" s="279"/>
      <c r="F608" s="280"/>
      <c r="G608" s="281"/>
      <c r="H608" s="281"/>
      <c r="I608" s="282"/>
      <c r="J608" s="283"/>
      <c r="K608" s="284"/>
      <c r="L608" s="283">
        <f t="shared" si="43"/>
      </c>
      <c r="M608" s="284" t="e">
        <f t="shared" si="44"/>
        <v>#N/A</v>
      </c>
      <c r="N608" s="270">
        <f t="shared" si="45"/>
      </c>
    </row>
    <row r="609" spans="1:14" ht="9.75">
      <c r="A609" s="280"/>
      <c r="B609" s="276" t="e">
        <f>VLOOKUP(A609,Adr!A:B,2,FALSE)</f>
        <v>#N/A</v>
      </c>
      <c r="C609" s="288"/>
      <c r="D609" s="289"/>
      <c r="E609" s="279"/>
      <c r="F609" s="280"/>
      <c r="G609" s="281"/>
      <c r="H609" s="281"/>
      <c r="I609" s="282"/>
      <c r="J609" s="283"/>
      <c r="K609" s="284"/>
      <c r="L609" s="283">
        <f t="shared" si="43"/>
      </c>
      <c r="M609" s="284" t="e">
        <f t="shared" si="44"/>
        <v>#N/A</v>
      </c>
      <c r="N609" s="270">
        <f t="shared" si="45"/>
      </c>
    </row>
    <row r="610" spans="1:14" ht="9.75">
      <c r="A610" s="280"/>
      <c r="B610" s="276" t="e">
        <f>VLOOKUP(A610,Adr!A:B,2,FALSE)</f>
        <v>#N/A</v>
      </c>
      <c r="C610" s="277"/>
      <c r="D610" s="278"/>
      <c r="E610" s="279"/>
      <c r="F610" s="280"/>
      <c r="G610" s="281"/>
      <c r="H610" s="281"/>
      <c r="I610" s="282"/>
      <c r="J610" s="283"/>
      <c r="K610" s="284"/>
      <c r="L610" s="283">
        <f t="shared" si="43"/>
      </c>
      <c r="M610" s="284" t="e">
        <f t="shared" si="44"/>
        <v>#N/A</v>
      </c>
      <c r="N610" s="270">
        <f t="shared" si="45"/>
      </c>
    </row>
    <row r="611" spans="1:14" ht="9.75">
      <c r="A611" s="280"/>
      <c r="B611" s="276" t="e">
        <f>VLOOKUP(A611,Adr!A:B,2,FALSE)</f>
        <v>#N/A</v>
      </c>
      <c r="C611" s="277"/>
      <c r="D611" s="278"/>
      <c r="E611" s="279"/>
      <c r="F611" s="280"/>
      <c r="G611" s="281"/>
      <c r="H611" s="281"/>
      <c r="I611" s="282"/>
      <c r="J611" s="283"/>
      <c r="K611" s="284"/>
      <c r="L611" s="283">
        <f t="shared" si="43"/>
      </c>
      <c r="M611" s="284" t="e">
        <f t="shared" si="44"/>
        <v>#N/A</v>
      </c>
      <c r="N611" s="270">
        <f t="shared" si="45"/>
      </c>
    </row>
    <row r="612" spans="1:14" ht="9.75">
      <c r="A612" s="244"/>
      <c r="B612" s="276" t="e">
        <f>VLOOKUP(A612,Adr!A:B,2,FALSE)</f>
        <v>#N/A</v>
      </c>
      <c r="C612" s="281"/>
      <c r="D612" s="289"/>
      <c r="E612" s="279"/>
      <c r="F612" s="280"/>
      <c r="G612" s="285"/>
      <c r="H612" s="281"/>
      <c r="I612" s="282"/>
      <c r="J612" s="283"/>
      <c r="K612" s="284"/>
      <c r="L612" s="283">
        <f t="shared" si="43"/>
      </c>
      <c r="M612" s="284" t="e">
        <f t="shared" si="44"/>
        <v>#N/A</v>
      </c>
      <c r="N612" s="270">
        <f t="shared" si="45"/>
      </c>
    </row>
    <row r="613" spans="1:14" ht="9.75">
      <c r="A613" s="244"/>
      <c r="B613" s="276" t="e">
        <f>VLOOKUP(A613,Adr!A:B,2,FALSE)</f>
        <v>#N/A</v>
      </c>
      <c r="C613" s="281"/>
      <c r="D613" s="289"/>
      <c r="E613" s="279"/>
      <c r="F613" s="280"/>
      <c r="G613" s="285"/>
      <c r="H613" s="281"/>
      <c r="I613" s="282"/>
      <c r="J613" s="283"/>
      <c r="K613" s="284"/>
      <c r="L613" s="283">
        <f t="shared" si="43"/>
      </c>
      <c r="M613" s="284" t="e">
        <f t="shared" si="44"/>
        <v>#N/A</v>
      </c>
      <c r="N613" s="270">
        <f t="shared" si="45"/>
      </c>
    </row>
    <row r="614" spans="1:14" ht="9.75">
      <c r="A614" s="280"/>
      <c r="B614" s="276" t="e">
        <f>VLOOKUP(A614,Adr!A:B,2,FALSE)</f>
        <v>#N/A</v>
      </c>
      <c r="C614" s="277"/>
      <c r="D614" s="278"/>
      <c r="E614" s="279"/>
      <c r="F614" s="280"/>
      <c r="G614" s="281"/>
      <c r="H614" s="281"/>
      <c r="I614" s="295"/>
      <c r="J614" s="283"/>
      <c r="K614" s="284"/>
      <c r="L614" s="283">
        <f t="shared" si="43"/>
      </c>
      <c r="M614" s="284" t="e">
        <f t="shared" si="44"/>
        <v>#N/A</v>
      </c>
      <c r="N614" s="270">
        <f t="shared" si="45"/>
      </c>
    </row>
    <row r="615" spans="1:14" ht="9.75">
      <c r="A615" s="244"/>
      <c r="B615" s="276" t="e">
        <f>VLOOKUP(A615,Adr!A:B,2,FALSE)</f>
        <v>#N/A</v>
      </c>
      <c r="C615" s="281"/>
      <c r="D615" s="289"/>
      <c r="E615" s="279"/>
      <c r="F615" s="280"/>
      <c r="G615" s="285"/>
      <c r="H615" s="281"/>
      <c r="I615" s="282"/>
      <c r="J615" s="283"/>
      <c r="K615" s="284"/>
      <c r="L615" s="283">
        <f t="shared" si="43"/>
      </c>
      <c r="M615" s="284" t="e">
        <f t="shared" si="44"/>
        <v>#N/A</v>
      </c>
      <c r="N615" s="270">
        <f t="shared" si="45"/>
      </c>
    </row>
    <row r="616" spans="1:14" ht="9.75">
      <c r="A616" s="280"/>
      <c r="B616" s="276" t="e">
        <f>VLOOKUP(A616,Adr!A:B,2,FALSE)</f>
        <v>#N/A</v>
      </c>
      <c r="C616" s="277"/>
      <c r="D616" s="278"/>
      <c r="E616" s="279"/>
      <c r="F616" s="280"/>
      <c r="G616" s="281"/>
      <c r="H616" s="281"/>
      <c r="I616" s="282"/>
      <c r="J616" s="283"/>
      <c r="K616" s="284"/>
      <c r="L616" s="283">
        <f t="shared" si="43"/>
      </c>
      <c r="M616" s="284" t="e">
        <f t="shared" si="44"/>
        <v>#N/A</v>
      </c>
      <c r="N616" s="270">
        <f t="shared" si="45"/>
      </c>
    </row>
    <row r="617" spans="1:14" ht="9.75">
      <c r="A617" s="244"/>
      <c r="B617" s="276" t="e">
        <f>VLOOKUP(A617,Adr!A:B,2,FALSE)</f>
        <v>#N/A</v>
      </c>
      <c r="C617" s="281"/>
      <c r="D617" s="289"/>
      <c r="E617" s="279"/>
      <c r="F617" s="280"/>
      <c r="G617" s="285"/>
      <c r="H617" s="281"/>
      <c r="I617" s="282"/>
      <c r="J617" s="283"/>
      <c r="K617" s="284"/>
      <c r="L617" s="283">
        <f t="shared" si="43"/>
      </c>
      <c r="M617" s="284" t="e">
        <f t="shared" si="44"/>
        <v>#N/A</v>
      </c>
      <c r="N617" s="270">
        <f t="shared" si="45"/>
      </c>
    </row>
    <row r="618" spans="1:14" ht="9.75">
      <c r="A618" s="280"/>
      <c r="B618" s="276" t="e">
        <f>VLOOKUP(A618,Adr!A:B,2,FALSE)</f>
        <v>#N/A</v>
      </c>
      <c r="C618" s="288"/>
      <c r="D618" s="289"/>
      <c r="E618" s="279"/>
      <c r="F618" s="280"/>
      <c r="G618" s="281"/>
      <c r="H618" s="281"/>
      <c r="I618" s="282"/>
      <c r="J618" s="283"/>
      <c r="K618" s="284"/>
      <c r="L618" s="283">
        <f t="shared" si="43"/>
      </c>
      <c r="M618" s="284" t="e">
        <f t="shared" si="44"/>
        <v>#N/A</v>
      </c>
      <c r="N618" s="270">
        <f t="shared" si="45"/>
      </c>
    </row>
    <row r="619" spans="1:14" ht="9.75">
      <c r="A619" s="280"/>
      <c r="B619" s="276" t="e">
        <f>VLOOKUP(A619,Adr!A:B,2,FALSE)</f>
        <v>#N/A</v>
      </c>
      <c r="C619" s="277"/>
      <c r="D619" s="278"/>
      <c r="E619" s="279"/>
      <c r="F619" s="280"/>
      <c r="G619" s="281"/>
      <c r="H619" s="281"/>
      <c r="I619" s="282"/>
      <c r="J619" s="283"/>
      <c r="K619" s="284"/>
      <c r="L619" s="283">
        <f t="shared" si="43"/>
      </c>
      <c r="M619" s="284" t="e">
        <f t="shared" si="44"/>
        <v>#N/A</v>
      </c>
      <c r="N619" s="270">
        <f t="shared" si="45"/>
      </c>
    </row>
    <row r="620" spans="1:14" ht="9.75">
      <c r="A620" s="280"/>
      <c r="B620" s="276" t="e">
        <f>VLOOKUP(A620,Adr!A:B,2,FALSE)</f>
        <v>#N/A</v>
      </c>
      <c r="C620" s="277"/>
      <c r="D620" s="278"/>
      <c r="E620" s="279"/>
      <c r="F620" s="280"/>
      <c r="G620" s="281"/>
      <c r="H620" s="281"/>
      <c r="I620" s="282"/>
      <c r="J620" s="283"/>
      <c r="K620" s="284"/>
      <c r="L620" s="283">
        <f t="shared" si="43"/>
      </c>
      <c r="M620" s="284" t="e">
        <f t="shared" si="44"/>
        <v>#N/A</v>
      </c>
      <c r="N620" s="270">
        <f t="shared" si="45"/>
      </c>
    </row>
    <row r="621" spans="1:14" ht="9.75">
      <c r="A621" s="250"/>
      <c r="B621" s="276" t="e">
        <f>VLOOKUP(A621,Adr!A:B,2,FALSE)</f>
        <v>#N/A</v>
      </c>
      <c r="C621" s="281"/>
      <c r="D621" s="289"/>
      <c r="E621" s="279"/>
      <c r="F621" s="280"/>
      <c r="G621" s="285"/>
      <c r="H621" s="281"/>
      <c r="I621" s="282"/>
      <c r="J621" s="283"/>
      <c r="K621" s="284"/>
      <c r="L621" s="283">
        <f t="shared" si="43"/>
      </c>
      <c r="M621" s="284" t="e">
        <f t="shared" si="44"/>
        <v>#N/A</v>
      </c>
      <c r="N621" s="270">
        <f t="shared" si="45"/>
      </c>
    </row>
    <row r="622" spans="1:14" ht="9.75">
      <c r="A622" s="250"/>
      <c r="B622" s="276" t="e">
        <f>VLOOKUP(A622,Adr!A:B,2,FALSE)</f>
        <v>#N/A</v>
      </c>
      <c r="C622" s="281"/>
      <c r="D622" s="289"/>
      <c r="E622" s="279"/>
      <c r="F622" s="280"/>
      <c r="G622" s="285"/>
      <c r="H622" s="281"/>
      <c r="I622" s="282"/>
      <c r="J622" s="283"/>
      <c r="K622" s="284"/>
      <c r="L622" s="283">
        <f t="shared" si="43"/>
      </c>
      <c r="M622" s="284" t="e">
        <f t="shared" si="44"/>
        <v>#N/A</v>
      </c>
      <c r="N622" s="270">
        <f t="shared" si="45"/>
      </c>
    </row>
    <row r="623" spans="1:14" ht="9.75">
      <c r="A623" s="280"/>
      <c r="B623" s="276" t="e">
        <f>VLOOKUP(A623,Adr!A:B,2,FALSE)</f>
        <v>#N/A</v>
      </c>
      <c r="C623" s="277"/>
      <c r="D623" s="278"/>
      <c r="E623" s="279"/>
      <c r="F623" s="280"/>
      <c r="G623" s="281"/>
      <c r="H623" s="281"/>
      <c r="I623" s="282"/>
      <c r="J623" s="283"/>
      <c r="K623" s="284"/>
      <c r="L623" s="283">
        <f t="shared" si="43"/>
      </c>
      <c r="M623" s="284" t="e">
        <f t="shared" si="44"/>
        <v>#N/A</v>
      </c>
      <c r="N623" s="270">
        <f t="shared" si="45"/>
      </c>
    </row>
    <row r="624" spans="1:14" ht="9.75">
      <c r="A624" s="280"/>
      <c r="B624" s="276" t="e">
        <f>VLOOKUP(A624,Adr!A:B,2,FALSE)</f>
        <v>#N/A</v>
      </c>
      <c r="C624" s="277"/>
      <c r="D624" s="278"/>
      <c r="E624" s="279"/>
      <c r="F624" s="280"/>
      <c r="G624" s="281"/>
      <c r="H624" s="281"/>
      <c r="I624" s="282"/>
      <c r="J624" s="283"/>
      <c r="K624" s="284"/>
      <c r="L624" s="283">
        <f t="shared" si="43"/>
      </c>
      <c r="M624" s="284" t="e">
        <f t="shared" si="44"/>
        <v>#N/A</v>
      </c>
      <c r="N624" s="270">
        <f t="shared" si="45"/>
      </c>
    </row>
    <row r="625" spans="1:14" ht="9.75">
      <c r="A625" s="280"/>
      <c r="B625" s="276" t="e">
        <f>VLOOKUP(A625,Adr!A:B,2,FALSE)</f>
        <v>#N/A</v>
      </c>
      <c r="C625" s="288"/>
      <c r="D625" s="289"/>
      <c r="E625" s="279"/>
      <c r="F625" s="280"/>
      <c r="G625" s="281"/>
      <c r="H625" s="281"/>
      <c r="I625" s="295"/>
      <c r="J625" s="283"/>
      <c r="K625" s="284"/>
      <c r="L625" s="283">
        <f t="shared" si="43"/>
      </c>
      <c r="M625" s="284" t="e">
        <f t="shared" si="44"/>
        <v>#N/A</v>
      </c>
      <c r="N625" s="270">
        <f t="shared" si="45"/>
      </c>
    </row>
    <row r="626" spans="1:14" ht="9.75">
      <c r="A626" s="280"/>
      <c r="B626" s="276" t="e">
        <f>VLOOKUP(A626,Adr!A:B,2,FALSE)</f>
        <v>#N/A</v>
      </c>
      <c r="C626" s="288"/>
      <c r="D626" s="289"/>
      <c r="E626" s="279"/>
      <c r="F626" s="280"/>
      <c r="G626" s="281"/>
      <c r="H626" s="281"/>
      <c r="I626" s="282"/>
      <c r="J626" s="283"/>
      <c r="K626" s="284"/>
      <c r="L626" s="283">
        <f t="shared" si="43"/>
      </c>
      <c r="M626" s="284" t="e">
        <f t="shared" si="44"/>
        <v>#N/A</v>
      </c>
      <c r="N626" s="270">
        <f t="shared" si="45"/>
      </c>
    </row>
    <row r="627" spans="1:14" ht="9.75">
      <c r="A627" s="280"/>
      <c r="B627" s="276" t="e">
        <f>VLOOKUP(A627,Adr!A:B,2,FALSE)</f>
        <v>#N/A</v>
      </c>
      <c r="C627" s="277"/>
      <c r="D627" s="278"/>
      <c r="E627" s="279"/>
      <c r="F627" s="280"/>
      <c r="G627" s="281"/>
      <c r="H627" s="281"/>
      <c r="I627" s="282"/>
      <c r="J627" s="283"/>
      <c r="K627" s="284"/>
      <c r="L627" s="283">
        <f t="shared" si="43"/>
      </c>
      <c r="M627" s="284" t="e">
        <f t="shared" si="44"/>
        <v>#N/A</v>
      </c>
      <c r="N627" s="270">
        <f t="shared" si="45"/>
      </c>
    </row>
    <row r="628" spans="1:14" ht="9.75">
      <c r="A628" s="280"/>
      <c r="B628" s="276" t="e">
        <f>VLOOKUP(A628,Adr!A:B,2,FALSE)</f>
        <v>#N/A</v>
      </c>
      <c r="C628" s="277"/>
      <c r="D628" s="278"/>
      <c r="E628" s="279"/>
      <c r="F628" s="280"/>
      <c r="G628" s="281"/>
      <c r="H628" s="281"/>
      <c r="I628" s="295"/>
      <c r="J628" s="283"/>
      <c r="K628" s="284"/>
      <c r="L628" s="283">
        <f t="shared" si="43"/>
      </c>
      <c r="M628" s="284" t="e">
        <f t="shared" si="44"/>
        <v>#N/A</v>
      </c>
      <c r="N628" s="270">
        <f t="shared" si="45"/>
      </c>
    </row>
    <row r="629" spans="1:14" ht="9.75">
      <c r="A629" s="244"/>
      <c r="B629" s="276" t="e">
        <f>VLOOKUP(A629,Adr!A:B,2,FALSE)</f>
        <v>#N/A</v>
      </c>
      <c r="C629" s="281"/>
      <c r="D629" s="289"/>
      <c r="E629" s="279"/>
      <c r="F629" s="280"/>
      <c r="G629" s="285"/>
      <c r="H629" s="281"/>
      <c r="I629" s="282"/>
      <c r="J629" s="283"/>
      <c r="K629" s="284"/>
      <c r="L629" s="283">
        <f t="shared" si="43"/>
      </c>
      <c r="M629" s="284" t="e">
        <f t="shared" si="44"/>
        <v>#N/A</v>
      </c>
      <c r="N629" s="270">
        <f t="shared" si="45"/>
      </c>
    </row>
    <row r="630" spans="1:14" ht="9.75">
      <c r="A630" s="280"/>
      <c r="B630" s="276" t="e">
        <f>VLOOKUP(A630,Adr!A:B,2,FALSE)</f>
        <v>#N/A</v>
      </c>
      <c r="C630" s="277"/>
      <c r="D630" s="278"/>
      <c r="E630" s="279"/>
      <c r="F630" s="280"/>
      <c r="G630" s="281"/>
      <c r="H630" s="281"/>
      <c r="I630" s="282"/>
      <c r="J630" s="283"/>
      <c r="K630" s="284"/>
      <c r="L630" s="283">
        <f t="shared" si="43"/>
      </c>
      <c r="M630" s="284" t="e">
        <f t="shared" si="44"/>
        <v>#N/A</v>
      </c>
      <c r="N630" s="270">
        <f t="shared" si="45"/>
      </c>
    </row>
    <row r="631" spans="1:14" ht="9.75">
      <c r="A631" s="280"/>
      <c r="B631" s="276" t="e">
        <f>VLOOKUP(A631,Adr!A:B,2,FALSE)</f>
        <v>#N/A</v>
      </c>
      <c r="C631" s="292"/>
      <c r="D631" s="293"/>
      <c r="E631" s="279"/>
      <c r="F631" s="286"/>
      <c r="G631" s="294"/>
      <c r="H631" s="294"/>
      <c r="I631" s="295"/>
      <c r="J631" s="283"/>
      <c r="K631" s="284"/>
      <c r="L631" s="283">
        <f t="shared" si="43"/>
      </c>
      <c r="M631" s="284" t="e">
        <f t="shared" si="44"/>
        <v>#N/A</v>
      </c>
      <c r="N631" s="270">
        <f t="shared" si="45"/>
      </c>
    </row>
    <row r="632" spans="1:14" ht="9.75">
      <c r="A632" s="280"/>
      <c r="B632" s="276" t="e">
        <f>VLOOKUP(A632,Adr!A:B,2,FALSE)</f>
        <v>#N/A</v>
      </c>
      <c r="C632" s="292"/>
      <c r="D632" s="293"/>
      <c r="E632" s="279"/>
      <c r="F632" s="286"/>
      <c r="G632" s="294"/>
      <c r="H632" s="294"/>
      <c r="I632" s="295"/>
      <c r="J632" s="283"/>
      <c r="K632" s="284"/>
      <c r="L632" s="283">
        <f t="shared" si="43"/>
      </c>
      <c r="M632" s="284" t="e">
        <f t="shared" si="44"/>
        <v>#N/A</v>
      </c>
      <c r="N632" s="270">
        <f t="shared" si="45"/>
      </c>
    </row>
    <row r="633" spans="1:14" ht="9.75">
      <c r="A633" s="280"/>
      <c r="B633" s="276" t="e">
        <f>VLOOKUP(A633,Adr!A:B,2,FALSE)</f>
        <v>#N/A</v>
      </c>
      <c r="C633" s="292"/>
      <c r="D633" s="293"/>
      <c r="E633" s="279"/>
      <c r="F633" s="286"/>
      <c r="G633" s="294"/>
      <c r="H633" s="294"/>
      <c r="I633" s="295"/>
      <c r="J633" s="283"/>
      <c r="K633" s="284"/>
      <c r="L633" s="283">
        <f t="shared" si="43"/>
      </c>
      <c r="M633" s="284" t="e">
        <f t="shared" si="44"/>
        <v>#N/A</v>
      </c>
      <c r="N633" s="270">
        <f t="shared" si="45"/>
      </c>
    </row>
    <row r="634" spans="1:14" ht="9.75">
      <c r="A634" s="280"/>
      <c r="B634" s="276" t="e">
        <f>VLOOKUP(A634,Adr!A:B,2,FALSE)</f>
        <v>#N/A</v>
      </c>
      <c r="C634" s="292"/>
      <c r="D634" s="293"/>
      <c r="E634" s="279"/>
      <c r="F634" s="286"/>
      <c r="G634" s="294"/>
      <c r="H634" s="294"/>
      <c r="I634" s="295"/>
      <c r="J634" s="283"/>
      <c r="K634" s="284"/>
      <c r="L634" s="283">
        <f t="shared" si="43"/>
      </c>
      <c r="M634" s="284" t="e">
        <f t="shared" si="44"/>
        <v>#N/A</v>
      </c>
      <c r="N634" s="270">
        <f t="shared" si="45"/>
      </c>
    </row>
    <row r="635" spans="1:14" ht="9.75">
      <c r="A635" s="280"/>
      <c r="B635" s="276" t="e">
        <f>VLOOKUP(A635,Adr!A:B,2,FALSE)</f>
        <v>#N/A</v>
      </c>
      <c r="C635" s="292"/>
      <c r="D635" s="293"/>
      <c r="E635" s="279"/>
      <c r="F635" s="286"/>
      <c r="G635" s="294"/>
      <c r="H635" s="294"/>
      <c r="I635" s="295"/>
      <c r="J635" s="283"/>
      <c r="K635" s="284"/>
      <c r="L635" s="283">
        <f t="shared" si="43"/>
      </c>
      <c r="M635" s="284" t="e">
        <f t="shared" si="44"/>
        <v>#N/A</v>
      </c>
      <c r="N635" s="270">
        <f t="shared" si="45"/>
      </c>
    </row>
    <row r="636" spans="1:14" ht="9.75">
      <c r="A636" s="280"/>
      <c r="B636" s="276" t="e">
        <f>VLOOKUP(A636,Adr!A:B,2,FALSE)</f>
        <v>#N/A</v>
      </c>
      <c r="C636" s="292"/>
      <c r="D636" s="293"/>
      <c r="E636" s="279"/>
      <c r="F636" s="286"/>
      <c r="G636" s="294"/>
      <c r="H636" s="294"/>
      <c r="I636" s="295"/>
      <c r="J636" s="283"/>
      <c r="K636" s="284"/>
      <c r="L636" s="283">
        <f t="shared" si="43"/>
      </c>
      <c r="M636" s="284" t="e">
        <f t="shared" si="44"/>
        <v>#N/A</v>
      </c>
      <c r="N636" s="270">
        <f t="shared" si="45"/>
      </c>
    </row>
    <row r="637" spans="1:14" ht="9.75">
      <c r="A637" s="286"/>
      <c r="B637" s="276" t="e">
        <f>VLOOKUP(A637,Adr!A:B,2,FALSE)</f>
        <v>#N/A</v>
      </c>
      <c r="C637" s="294"/>
      <c r="D637" s="278"/>
      <c r="E637" s="279"/>
      <c r="F637" s="286"/>
      <c r="G637" s="294"/>
      <c r="H637" s="294"/>
      <c r="I637" s="282"/>
      <c r="J637" s="283"/>
      <c r="K637" s="284"/>
      <c r="L637" s="283">
        <f t="shared" si="43"/>
      </c>
      <c r="M637" s="284" t="e">
        <f t="shared" si="44"/>
        <v>#N/A</v>
      </c>
      <c r="N637" s="270">
        <f t="shared" si="45"/>
      </c>
    </row>
    <row r="638" spans="1:14" ht="9.75">
      <c r="A638" s="280"/>
      <c r="B638" s="276" t="e">
        <f>VLOOKUP(A638,Adr!A:B,2,FALSE)</f>
        <v>#N/A</v>
      </c>
      <c r="C638" s="292"/>
      <c r="D638" s="293"/>
      <c r="E638" s="279"/>
      <c r="F638" s="286"/>
      <c r="G638" s="294"/>
      <c r="H638" s="294"/>
      <c r="I638" s="295"/>
      <c r="J638" s="283"/>
      <c r="K638" s="284"/>
      <c r="L638" s="283">
        <f t="shared" si="43"/>
      </c>
      <c r="M638" s="284" t="e">
        <f t="shared" si="44"/>
        <v>#N/A</v>
      </c>
      <c r="N638" s="270">
        <f t="shared" si="45"/>
      </c>
    </row>
    <row r="639" spans="1:14" ht="9.75">
      <c r="A639" s="286"/>
      <c r="B639" s="276" t="e">
        <f>VLOOKUP(A639,Adr!A:B,2,FALSE)</f>
        <v>#N/A</v>
      </c>
      <c r="C639" s="294"/>
      <c r="D639" s="278"/>
      <c r="E639" s="279"/>
      <c r="F639" s="286"/>
      <c r="G639" s="281"/>
      <c r="H639" s="294"/>
      <c r="I639" s="282"/>
      <c r="J639" s="283"/>
      <c r="K639" s="284"/>
      <c r="L639" s="283">
        <f t="shared" si="43"/>
      </c>
      <c r="M639" s="284" t="e">
        <f t="shared" si="44"/>
        <v>#N/A</v>
      </c>
      <c r="N639" s="270">
        <f t="shared" si="45"/>
      </c>
    </row>
    <row r="640" spans="1:14" ht="9.75">
      <c r="A640" s="280"/>
      <c r="B640" s="276" t="e">
        <f>VLOOKUP(A640,Adr!A:B,2,FALSE)</f>
        <v>#N/A</v>
      </c>
      <c r="C640" s="277"/>
      <c r="D640" s="278"/>
      <c r="E640" s="279"/>
      <c r="F640" s="280"/>
      <c r="G640" s="281"/>
      <c r="H640" s="281"/>
      <c r="I640" s="295"/>
      <c r="J640" s="283"/>
      <c r="K640" s="284"/>
      <c r="L640" s="283">
        <f t="shared" si="43"/>
      </c>
      <c r="M640" s="284" t="e">
        <f t="shared" si="44"/>
        <v>#N/A</v>
      </c>
      <c r="N640" s="270">
        <f t="shared" si="45"/>
      </c>
    </row>
    <row r="641" spans="1:14" ht="9.75">
      <c r="A641" s="280"/>
      <c r="B641" s="276" t="e">
        <f>VLOOKUP(A641,Adr!A:B,2,FALSE)</f>
        <v>#N/A</v>
      </c>
      <c r="C641" s="288"/>
      <c r="D641" s="289"/>
      <c r="E641" s="279"/>
      <c r="F641" s="280"/>
      <c r="G641" s="281"/>
      <c r="H641" s="281"/>
      <c r="I641" s="295"/>
      <c r="J641" s="283"/>
      <c r="K641" s="284"/>
      <c r="L641" s="283">
        <f t="shared" si="43"/>
      </c>
      <c r="M641" s="284" t="e">
        <f t="shared" si="44"/>
        <v>#N/A</v>
      </c>
      <c r="N641" s="270">
        <f t="shared" si="45"/>
      </c>
    </row>
    <row r="642" spans="1:14" ht="9.75">
      <c r="A642" s="280"/>
      <c r="B642" s="276" t="e">
        <f>VLOOKUP(A642,Adr!A:B,2,FALSE)</f>
        <v>#N/A</v>
      </c>
      <c r="C642" s="288"/>
      <c r="D642" s="289"/>
      <c r="E642" s="279"/>
      <c r="F642" s="280"/>
      <c r="G642" s="281"/>
      <c r="H642" s="281"/>
      <c r="I642" s="295"/>
      <c r="J642" s="283"/>
      <c r="K642" s="284"/>
      <c r="L642" s="283">
        <f aca="true" t="shared" si="46" ref="L642:L705">A642&amp;G642&amp;H642</f>
      </c>
      <c r="M642" s="284" t="e">
        <f aca="true" t="shared" si="47" ref="M642:M705">B642&amp;F642&amp;H642&amp;C642</f>
        <v>#N/A</v>
      </c>
      <c r="N642" s="270">
        <f aca="true" t="shared" si="48" ref="N642:N705">+I642&amp;H642</f>
      </c>
    </row>
    <row r="643" spans="1:14" ht="9.75">
      <c r="A643" s="280"/>
      <c r="B643" s="276" t="e">
        <f>VLOOKUP(A643,Adr!A:B,2,FALSE)</f>
        <v>#N/A</v>
      </c>
      <c r="C643" s="288"/>
      <c r="D643" s="289"/>
      <c r="E643" s="279"/>
      <c r="F643" s="280"/>
      <c r="G643" s="281"/>
      <c r="H643" s="281"/>
      <c r="I643" s="295"/>
      <c r="J643" s="283"/>
      <c r="K643" s="284"/>
      <c r="L643" s="283">
        <f t="shared" si="46"/>
      </c>
      <c r="M643" s="284" t="e">
        <f t="shared" si="47"/>
        <v>#N/A</v>
      </c>
      <c r="N643" s="270">
        <f t="shared" si="48"/>
      </c>
    </row>
    <row r="644" spans="1:14" ht="9.75">
      <c r="A644" s="280"/>
      <c r="B644" s="276" t="e">
        <f>VLOOKUP(A644,Adr!A:B,2,FALSE)</f>
        <v>#N/A</v>
      </c>
      <c r="C644" s="288"/>
      <c r="D644" s="289"/>
      <c r="E644" s="279"/>
      <c r="F644" s="280"/>
      <c r="G644" s="281"/>
      <c r="H644" s="281"/>
      <c r="I644" s="295"/>
      <c r="J644" s="283"/>
      <c r="K644" s="284"/>
      <c r="L644" s="283">
        <f t="shared" si="46"/>
      </c>
      <c r="M644" s="284" t="e">
        <f t="shared" si="47"/>
        <v>#N/A</v>
      </c>
      <c r="N644" s="270">
        <f t="shared" si="48"/>
      </c>
    </row>
    <row r="645" spans="1:14" ht="9.75">
      <c r="A645" s="280"/>
      <c r="B645" s="276" t="e">
        <f>VLOOKUP(A645,Adr!A:B,2,FALSE)</f>
        <v>#N/A</v>
      </c>
      <c r="C645" s="288"/>
      <c r="D645" s="289"/>
      <c r="E645" s="279"/>
      <c r="F645" s="280"/>
      <c r="G645" s="281"/>
      <c r="H645" s="281"/>
      <c r="I645" s="295"/>
      <c r="J645" s="283"/>
      <c r="K645" s="284"/>
      <c r="L645" s="283">
        <f t="shared" si="46"/>
      </c>
      <c r="M645" s="284" t="e">
        <f t="shared" si="47"/>
        <v>#N/A</v>
      </c>
      <c r="N645" s="270">
        <f t="shared" si="48"/>
      </c>
    </row>
    <row r="646" spans="1:14" ht="9.75">
      <c r="A646" s="280"/>
      <c r="B646" s="276" t="e">
        <f>VLOOKUP(A646,Adr!A:B,2,FALSE)</f>
        <v>#N/A</v>
      </c>
      <c r="C646" s="294"/>
      <c r="D646" s="278"/>
      <c r="E646" s="279"/>
      <c r="F646" s="286"/>
      <c r="G646" s="294"/>
      <c r="H646" s="294"/>
      <c r="I646" s="282"/>
      <c r="J646" s="283"/>
      <c r="K646" s="284"/>
      <c r="L646" s="283">
        <f t="shared" si="46"/>
      </c>
      <c r="M646" s="284" t="e">
        <f t="shared" si="47"/>
        <v>#N/A</v>
      </c>
      <c r="N646" s="270">
        <f t="shared" si="48"/>
      </c>
    </row>
    <row r="647" spans="1:14" ht="9.75">
      <c r="A647" s="280"/>
      <c r="B647" s="276" t="e">
        <f>VLOOKUP(A647,Adr!A:B,2,FALSE)</f>
        <v>#N/A</v>
      </c>
      <c r="C647" s="294"/>
      <c r="D647" s="278"/>
      <c r="E647" s="279"/>
      <c r="F647" s="286"/>
      <c r="G647" s="294"/>
      <c r="H647" s="294"/>
      <c r="I647" s="282"/>
      <c r="J647" s="283"/>
      <c r="K647" s="284"/>
      <c r="L647" s="283">
        <f t="shared" si="46"/>
      </c>
      <c r="M647" s="284" t="e">
        <f t="shared" si="47"/>
        <v>#N/A</v>
      </c>
      <c r="N647" s="270">
        <f t="shared" si="48"/>
      </c>
    </row>
    <row r="648" spans="1:14" ht="9.75">
      <c r="A648" s="280"/>
      <c r="B648" s="276" t="e">
        <f>VLOOKUP(A648,Adr!A:B,2,FALSE)</f>
        <v>#N/A</v>
      </c>
      <c r="C648" s="294"/>
      <c r="D648" s="278"/>
      <c r="E648" s="279"/>
      <c r="F648" s="286"/>
      <c r="G648" s="294"/>
      <c r="H648" s="294"/>
      <c r="I648" s="282"/>
      <c r="J648" s="283"/>
      <c r="K648" s="284"/>
      <c r="L648" s="283">
        <f t="shared" si="46"/>
      </c>
      <c r="M648" s="284" t="e">
        <f t="shared" si="47"/>
        <v>#N/A</v>
      </c>
      <c r="N648" s="270">
        <f t="shared" si="48"/>
      </c>
    </row>
    <row r="649" spans="1:14" ht="9.75">
      <c r="A649" s="280"/>
      <c r="B649" s="276" t="e">
        <f>VLOOKUP(A649,Adr!A:B,2,FALSE)</f>
        <v>#N/A</v>
      </c>
      <c r="C649" s="294"/>
      <c r="D649" s="278"/>
      <c r="E649" s="279"/>
      <c r="F649" s="286"/>
      <c r="G649" s="294"/>
      <c r="H649" s="294"/>
      <c r="I649" s="282"/>
      <c r="J649" s="283"/>
      <c r="K649" s="284"/>
      <c r="L649" s="283">
        <f t="shared" si="46"/>
      </c>
      <c r="M649" s="284" t="e">
        <f t="shared" si="47"/>
        <v>#N/A</v>
      </c>
      <c r="N649" s="270">
        <f t="shared" si="48"/>
      </c>
    </row>
    <row r="650" spans="1:14" ht="9.75">
      <c r="A650" s="280"/>
      <c r="B650" s="276" t="e">
        <f>VLOOKUP(A650,Adr!A:B,2,FALSE)</f>
        <v>#N/A</v>
      </c>
      <c r="C650" s="281"/>
      <c r="D650" s="289"/>
      <c r="E650" s="279"/>
      <c r="F650" s="280"/>
      <c r="G650" s="281"/>
      <c r="H650" s="281"/>
      <c r="I650" s="282"/>
      <c r="J650" s="283"/>
      <c r="K650" s="284"/>
      <c r="L650" s="283">
        <f t="shared" si="46"/>
      </c>
      <c r="M650" s="284" t="e">
        <f t="shared" si="47"/>
        <v>#N/A</v>
      </c>
      <c r="N650" s="270">
        <f t="shared" si="48"/>
      </c>
    </row>
    <row r="651" spans="1:14" ht="9.75">
      <c r="A651" s="280"/>
      <c r="B651" s="276" t="e">
        <f>VLOOKUP(A651,Adr!A:B,2,FALSE)</f>
        <v>#N/A</v>
      </c>
      <c r="C651" s="292"/>
      <c r="D651" s="293"/>
      <c r="E651" s="279"/>
      <c r="F651" s="286"/>
      <c r="G651" s="294"/>
      <c r="H651" s="294"/>
      <c r="I651" s="295"/>
      <c r="J651" s="283"/>
      <c r="K651" s="284"/>
      <c r="L651" s="283">
        <f t="shared" si="46"/>
      </c>
      <c r="M651" s="284" t="e">
        <f t="shared" si="47"/>
        <v>#N/A</v>
      </c>
      <c r="N651" s="270">
        <f t="shared" si="48"/>
      </c>
    </row>
    <row r="652" spans="1:14" ht="9.75">
      <c r="A652" s="280"/>
      <c r="B652" s="276" t="e">
        <f>VLOOKUP(A652,Adr!A:B,2,FALSE)</f>
        <v>#N/A</v>
      </c>
      <c r="C652" s="292"/>
      <c r="D652" s="293"/>
      <c r="E652" s="279"/>
      <c r="F652" s="286"/>
      <c r="G652" s="294"/>
      <c r="H652" s="294"/>
      <c r="I652" s="295"/>
      <c r="J652" s="283"/>
      <c r="K652" s="284"/>
      <c r="L652" s="283">
        <f t="shared" si="46"/>
      </c>
      <c r="M652" s="284" t="e">
        <f t="shared" si="47"/>
        <v>#N/A</v>
      </c>
      <c r="N652" s="270">
        <f t="shared" si="48"/>
      </c>
    </row>
    <row r="653" spans="1:14" ht="9.75">
      <c r="A653" s="280"/>
      <c r="B653" s="276" t="e">
        <f>VLOOKUP(A653,Adr!A:B,2,FALSE)</f>
        <v>#N/A</v>
      </c>
      <c r="C653" s="294"/>
      <c r="D653" s="278"/>
      <c r="E653" s="279"/>
      <c r="F653" s="286"/>
      <c r="G653" s="294"/>
      <c r="H653" s="294"/>
      <c r="I653" s="282"/>
      <c r="J653" s="283"/>
      <c r="K653" s="284"/>
      <c r="L653" s="283">
        <f t="shared" si="46"/>
      </c>
      <c r="M653" s="284" t="e">
        <f t="shared" si="47"/>
        <v>#N/A</v>
      </c>
      <c r="N653" s="270">
        <f t="shared" si="48"/>
      </c>
    </row>
    <row r="654" spans="1:14" ht="9.75">
      <c r="A654" s="286"/>
      <c r="B654" s="276" t="e">
        <f>VLOOKUP(A654,Adr!A:B,2,FALSE)</f>
        <v>#N/A</v>
      </c>
      <c r="C654" s="294"/>
      <c r="D654" s="278"/>
      <c r="E654" s="287"/>
      <c r="F654" s="286"/>
      <c r="G654" s="294"/>
      <c r="H654" s="294"/>
      <c r="I654" s="282"/>
      <c r="J654" s="283"/>
      <c r="K654" s="284"/>
      <c r="L654" s="283">
        <f t="shared" si="46"/>
      </c>
      <c r="M654" s="284" t="e">
        <f t="shared" si="47"/>
        <v>#N/A</v>
      </c>
      <c r="N654" s="270">
        <f t="shared" si="48"/>
      </c>
    </row>
    <row r="655" spans="1:14" ht="9.75">
      <c r="A655" s="280"/>
      <c r="B655" s="276" t="e">
        <f>VLOOKUP(A655,Adr!A:B,2,FALSE)</f>
        <v>#N/A</v>
      </c>
      <c r="C655" s="277"/>
      <c r="D655" s="278"/>
      <c r="E655" s="279"/>
      <c r="F655" s="280"/>
      <c r="G655" s="281"/>
      <c r="H655" s="281"/>
      <c r="I655" s="295"/>
      <c r="J655" s="283"/>
      <c r="K655" s="284"/>
      <c r="L655" s="283">
        <f t="shared" si="46"/>
      </c>
      <c r="M655" s="284" t="e">
        <f t="shared" si="47"/>
        <v>#N/A</v>
      </c>
      <c r="N655" s="270">
        <f t="shared" si="48"/>
      </c>
    </row>
    <row r="656" spans="1:14" ht="9.75">
      <c r="A656" s="280"/>
      <c r="B656" s="276" t="e">
        <f>VLOOKUP(A656,Adr!A:B,2,FALSE)</f>
        <v>#N/A</v>
      </c>
      <c r="C656" s="277"/>
      <c r="D656" s="278"/>
      <c r="E656" s="279"/>
      <c r="F656" s="280"/>
      <c r="G656" s="281"/>
      <c r="H656" s="281"/>
      <c r="I656" s="295"/>
      <c r="J656" s="283"/>
      <c r="K656" s="284"/>
      <c r="L656" s="283">
        <f t="shared" si="46"/>
      </c>
      <c r="M656" s="284" t="e">
        <f t="shared" si="47"/>
        <v>#N/A</v>
      </c>
      <c r="N656" s="270">
        <f t="shared" si="48"/>
      </c>
    </row>
    <row r="657" spans="1:14" ht="9.75">
      <c r="A657" s="280"/>
      <c r="B657" s="276" t="e">
        <f>VLOOKUP(A657,Adr!A:B,2,FALSE)</f>
        <v>#N/A</v>
      </c>
      <c r="C657" s="277"/>
      <c r="D657" s="278"/>
      <c r="E657" s="279"/>
      <c r="F657" s="286"/>
      <c r="G657" s="294"/>
      <c r="H657" s="294"/>
      <c r="I657" s="295"/>
      <c r="J657" s="283"/>
      <c r="K657" s="284"/>
      <c r="L657" s="283">
        <f t="shared" si="46"/>
      </c>
      <c r="M657" s="284" t="e">
        <f t="shared" si="47"/>
        <v>#N/A</v>
      </c>
      <c r="N657" s="270">
        <f t="shared" si="48"/>
      </c>
    </row>
    <row r="658" spans="1:14" ht="9.75">
      <c r="A658" s="280"/>
      <c r="B658" s="276" t="e">
        <f>VLOOKUP(A658,Adr!A:B,2,FALSE)</f>
        <v>#N/A</v>
      </c>
      <c r="C658" s="277"/>
      <c r="D658" s="278"/>
      <c r="E658" s="279"/>
      <c r="F658" s="286"/>
      <c r="G658" s="294"/>
      <c r="H658" s="294"/>
      <c r="I658" s="295"/>
      <c r="J658" s="283"/>
      <c r="K658" s="284"/>
      <c r="L658" s="283">
        <f t="shared" si="46"/>
      </c>
      <c r="M658" s="284" t="e">
        <f t="shared" si="47"/>
        <v>#N/A</v>
      </c>
      <c r="N658" s="270">
        <f t="shared" si="48"/>
      </c>
    </row>
    <row r="659" spans="1:14" ht="9.75">
      <c r="A659" s="286"/>
      <c r="B659" s="276" t="e">
        <f>VLOOKUP(A659,Adr!A:B,2,FALSE)</f>
        <v>#N/A</v>
      </c>
      <c r="C659" s="294"/>
      <c r="D659" s="278"/>
      <c r="E659" s="287"/>
      <c r="F659" s="286"/>
      <c r="G659" s="294"/>
      <c r="H659" s="294"/>
      <c r="I659" s="282"/>
      <c r="J659" s="283"/>
      <c r="K659" s="284"/>
      <c r="L659" s="283">
        <f t="shared" si="46"/>
      </c>
      <c r="M659" s="284" t="e">
        <f t="shared" si="47"/>
        <v>#N/A</v>
      </c>
      <c r="N659" s="270">
        <f t="shared" si="48"/>
      </c>
    </row>
    <row r="660" spans="1:14" ht="9.75">
      <c r="A660" s="280"/>
      <c r="B660" s="276" t="e">
        <f>VLOOKUP(A660,Adr!A:B,2,FALSE)</f>
        <v>#N/A</v>
      </c>
      <c r="C660" s="277"/>
      <c r="D660" s="278"/>
      <c r="E660" s="279"/>
      <c r="F660" s="286"/>
      <c r="G660" s="294"/>
      <c r="H660" s="294"/>
      <c r="I660" s="295"/>
      <c r="J660" s="283"/>
      <c r="K660" s="284"/>
      <c r="L660" s="283">
        <f t="shared" si="46"/>
      </c>
      <c r="M660" s="284" t="e">
        <f t="shared" si="47"/>
        <v>#N/A</v>
      </c>
      <c r="N660" s="270">
        <f t="shared" si="48"/>
      </c>
    </row>
    <row r="661" spans="1:14" ht="9.75">
      <c r="A661" s="286"/>
      <c r="B661" s="276" t="e">
        <f>VLOOKUP(A661,Adr!A:B,2,FALSE)</f>
        <v>#N/A</v>
      </c>
      <c r="C661" s="294"/>
      <c r="D661" s="278"/>
      <c r="E661" s="287"/>
      <c r="F661" s="286"/>
      <c r="G661" s="294"/>
      <c r="H661" s="294"/>
      <c r="I661" s="282"/>
      <c r="J661" s="283"/>
      <c r="K661" s="284"/>
      <c r="L661" s="283">
        <f t="shared" si="46"/>
      </c>
      <c r="M661" s="284" t="e">
        <f t="shared" si="47"/>
        <v>#N/A</v>
      </c>
      <c r="N661" s="270">
        <f t="shared" si="48"/>
      </c>
    </row>
    <row r="662" spans="1:14" ht="9.75">
      <c r="A662" s="280"/>
      <c r="B662" s="276" t="e">
        <f>VLOOKUP(A662,Adr!A:B,2,FALSE)</f>
        <v>#N/A</v>
      </c>
      <c r="C662" s="277"/>
      <c r="D662" s="278"/>
      <c r="E662" s="279"/>
      <c r="F662" s="280"/>
      <c r="G662" s="281"/>
      <c r="H662" s="281"/>
      <c r="I662" s="295"/>
      <c r="J662" s="283"/>
      <c r="K662" s="284"/>
      <c r="L662" s="283">
        <f t="shared" si="46"/>
      </c>
      <c r="M662" s="284" t="e">
        <f t="shared" si="47"/>
        <v>#N/A</v>
      </c>
      <c r="N662" s="270">
        <f t="shared" si="48"/>
      </c>
    </row>
    <row r="663" spans="1:14" ht="9.75">
      <c r="A663" s="280"/>
      <c r="B663" s="276" t="e">
        <f>VLOOKUP(A663,Adr!A:B,2,FALSE)</f>
        <v>#N/A</v>
      </c>
      <c r="C663" s="277"/>
      <c r="D663" s="278"/>
      <c r="E663" s="279"/>
      <c r="F663" s="280"/>
      <c r="G663" s="281"/>
      <c r="H663" s="281"/>
      <c r="I663" s="295"/>
      <c r="J663" s="283"/>
      <c r="K663" s="284"/>
      <c r="L663" s="283">
        <f t="shared" si="46"/>
      </c>
      <c r="M663" s="284" t="e">
        <f t="shared" si="47"/>
        <v>#N/A</v>
      </c>
      <c r="N663" s="270">
        <f t="shared" si="48"/>
      </c>
    </row>
    <row r="664" spans="1:14" ht="9.75">
      <c r="A664" s="280"/>
      <c r="B664" s="276" t="e">
        <f>VLOOKUP(A664,Adr!A:B,2,FALSE)</f>
        <v>#N/A</v>
      </c>
      <c r="C664" s="288"/>
      <c r="D664" s="289"/>
      <c r="E664" s="279"/>
      <c r="F664" s="280"/>
      <c r="G664" s="281"/>
      <c r="H664" s="281"/>
      <c r="I664" s="295"/>
      <c r="J664" s="283"/>
      <c r="K664" s="284"/>
      <c r="L664" s="283">
        <f t="shared" si="46"/>
      </c>
      <c r="M664" s="284" t="e">
        <f t="shared" si="47"/>
        <v>#N/A</v>
      </c>
      <c r="N664" s="270">
        <f t="shared" si="48"/>
      </c>
    </row>
    <row r="665" spans="1:14" ht="9.75">
      <c r="A665" s="280"/>
      <c r="B665" s="276" t="e">
        <f>VLOOKUP(A665,Adr!A:B,2,FALSE)</f>
        <v>#N/A</v>
      </c>
      <c r="C665" s="277"/>
      <c r="D665" s="278"/>
      <c r="E665" s="279"/>
      <c r="F665" s="286"/>
      <c r="G665" s="294"/>
      <c r="H665" s="294"/>
      <c r="I665" s="295"/>
      <c r="J665" s="283"/>
      <c r="K665" s="284"/>
      <c r="L665" s="283">
        <f t="shared" si="46"/>
      </c>
      <c r="M665" s="284" t="e">
        <f t="shared" si="47"/>
        <v>#N/A</v>
      </c>
      <c r="N665" s="270">
        <f t="shared" si="48"/>
      </c>
    </row>
    <row r="666" spans="1:14" ht="9.75">
      <c r="A666" s="280"/>
      <c r="B666" s="276" t="e">
        <f>VLOOKUP(A666,Adr!A:B,2,FALSE)</f>
        <v>#N/A</v>
      </c>
      <c r="C666" s="277"/>
      <c r="D666" s="290"/>
      <c r="E666" s="279"/>
      <c r="F666" s="280"/>
      <c r="G666" s="281"/>
      <c r="H666" s="281"/>
      <c r="I666" s="295"/>
      <c r="J666" s="283"/>
      <c r="K666" s="284"/>
      <c r="L666" s="283">
        <f t="shared" si="46"/>
      </c>
      <c r="M666" s="284" t="e">
        <f t="shared" si="47"/>
        <v>#N/A</v>
      </c>
      <c r="N666" s="270">
        <f t="shared" si="48"/>
      </c>
    </row>
    <row r="667" spans="1:14" ht="9.75">
      <c r="A667" s="280"/>
      <c r="B667" s="276" t="e">
        <f>VLOOKUP(A667,Adr!A:B,2,FALSE)</f>
        <v>#N/A</v>
      </c>
      <c r="C667" s="277"/>
      <c r="D667" s="278"/>
      <c r="E667" s="279"/>
      <c r="F667" s="280"/>
      <c r="G667" s="281"/>
      <c r="H667" s="281"/>
      <c r="I667" s="295"/>
      <c r="J667" s="283"/>
      <c r="K667" s="284"/>
      <c r="L667" s="283">
        <f t="shared" si="46"/>
      </c>
      <c r="M667" s="284" t="e">
        <f t="shared" si="47"/>
        <v>#N/A</v>
      </c>
      <c r="N667" s="270">
        <f t="shared" si="48"/>
      </c>
    </row>
    <row r="668" spans="1:14" ht="9.75">
      <c r="A668" s="244"/>
      <c r="B668" s="276" t="e">
        <f>VLOOKUP(A668,Adr!A:B,2,FALSE)</f>
        <v>#N/A</v>
      </c>
      <c r="C668" s="281"/>
      <c r="D668" s="289"/>
      <c r="E668" s="279"/>
      <c r="F668" s="280"/>
      <c r="G668" s="285"/>
      <c r="H668" s="281"/>
      <c r="I668" s="282"/>
      <c r="J668" s="283"/>
      <c r="K668" s="284"/>
      <c r="L668" s="283">
        <f t="shared" si="46"/>
      </c>
      <c r="M668" s="284" t="e">
        <f t="shared" si="47"/>
        <v>#N/A</v>
      </c>
      <c r="N668" s="270">
        <f t="shared" si="48"/>
      </c>
    </row>
    <row r="669" spans="1:14" ht="9.75">
      <c r="A669" s="280"/>
      <c r="B669" s="276" t="e">
        <f>VLOOKUP(A669,Adr!A:B,2,FALSE)</f>
        <v>#N/A</v>
      </c>
      <c r="C669" s="288"/>
      <c r="D669" s="289"/>
      <c r="E669" s="279"/>
      <c r="F669" s="280"/>
      <c r="G669" s="281"/>
      <c r="H669" s="281"/>
      <c r="I669" s="295"/>
      <c r="J669" s="283"/>
      <c r="K669" s="284"/>
      <c r="L669" s="283">
        <f t="shared" si="46"/>
      </c>
      <c r="M669" s="284" t="e">
        <f t="shared" si="47"/>
        <v>#N/A</v>
      </c>
      <c r="N669" s="270">
        <f t="shared" si="48"/>
      </c>
    </row>
    <row r="670" spans="1:14" ht="9.75">
      <c r="A670" s="244"/>
      <c r="B670" s="276" t="e">
        <f>VLOOKUP(A670,Adr!A:B,2,FALSE)</f>
        <v>#N/A</v>
      </c>
      <c r="C670" s="281"/>
      <c r="D670" s="289"/>
      <c r="E670" s="279"/>
      <c r="F670" s="280"/>
      <c r="G670" s="285"/>
      <c r="H670" s="281"/>
      <c r="I670" s="282"/>
      <c r="J670" s="283"/>
      <c r="K670" s="284"/>
      <c r="L670" s="283">
        <f t="shared" si="46"/>
      </c>
      <c r="M670" s="284" t="e">
        <f t="shared" si="47"/>
        <v>#N/A</v>
      </c>
      <c r="N670" s="270">
        <f t="shared" si="48"/>
      </c>
    </row>
    <row r="671" spans="1:14" ht="9.75">
      <c r="A671" s="280"/>
      <c r="B671" s="276" t="e">
        <f>VLOOKUP(A671,Adr!A:B,2,FALSE)</f>
        <v>#N/A</v>
      </c>
      <c r="C671" s="281"/>
      <c r="D671" s="278"/>
      <c r="E671" s="279"/>
      <c r="F671" s="280"/>
      <c r="G671" s="281"/>
      <c r="H671" s="281"/>
      <c r="I671" s="282"/>
      <c r="J671" s="283"/>
      <c r="K671" s="284"/>
      <c r="L671" s="283">
        <f t="shared" si="46"/>
      </c>
      <c r="M671" s="284" t="e">
        <f t="shared" si="47"/>
        <v>#N/A</v>
      </c>
      <c r="N671" s="270">
        <f t="shared" si="48"/>
      </c>
    </row>
    <row r="672" spans="1:14" ht="9.75">
      <c r="A672" s="280"/>
      <c r="B672" s="276" t="e">
        <f>VLOOKUP(A672,Adr!A:B,2,FALSE)</f>
        <v>#N/A</v>
      </c>
      <c r="C672" s="281"/>
      <c r="D672" s="289"/>
      <c r="E672" s="279"/>
      <c r="F672" s="280"/>
      <c r="G672" s="281"/>
      <c r="H672" s="281"/>
      <c r="I672" s="282"/>
      <c r="J672" s="283"/>
      <c r="K672" s="284"/>
      <c r="L672" s="283">
        <f t="shared" si="46"/>
      </c>
      <c r="M672" s="284" t="e">
        <f t="shared" si="47"/>
        <v>#N/A</v>
      </c>
      <c r="N672" s="270">
        <f t="shared" si="48"/>
      </c>
    </row>
    <row r="673" spans="1:14" ht="9.75">
      <c r="A673" s="280"/>
      <c r="B673" s="276" t="e">
        <f>VLOOKUP(A673,Adr!A:B,2,FALSE)</f>
        <v>#N/A</v>
      </c>
      <c r="C673" s="281"/>
      <c r="D673" s="289"/>
      <c r="E673" s="279"/>
      <c r="F673" s="280"/>
      <c r="G673" s="281"/>
      <c r="H673" s="281"/>
      <c r="I673" s="282"/>
      <c r="J673" s="283"/>
      <c r="K673" s="284"/>
      <c r="L673" s="283">
        <f t="shared" si="46"/>
      </c>
      <c r="M673" s="284" t="e">
        <f t="shared" si="47"/>
        <v>#N/A</v>
      </c>
      <c r="N673" s="270">
        <f t="shared" si="48"/>
      </c>
    </row>
    <row r="674" spans="1:14" ht="9.75">
      <c r="A674" s="280"/>
      <c r="B674" s="276" t="e">
        <f>VLOOKUP(A674,Adr!A:B,2,FALSE)</f>
        <v>#N/A</v>
      </c>
      <c r="C674" s="288"/>
      <c r="D674" s="289"/>
      <c r="E674" s="279"/>
      <c r="F674" s="286"/>
      <c r="G674" s="294"/>
      <c r="H674" s="294"/>
      <c r="I674" s="295"/>
      <c r="J674" s="283"/>
      <c r="K674" s="284"/>
      <c r="L674" s="283">
        <f t="shared" si="46"/>
      </c>
      <c r="M674" s="284" t="e">
        <f t="shared" si="47"/>
        <v>#N/A</v>
      </c>
      <c r="N674" s="270">
        <f t="shared" si="48"/>
      </c>
    </row>
    <row r="675" spans="1:14" ht="9.75">
      <c r="A675" s="280"/>
      <c r="B675" s="276" t="e">
        <f>VLOOKUP(A675,Adr!A:B,2,FALSE)</f>
        <v>#N/A</v>
      </c>
      <c r="C675" s="288"/>
      <c r="D675" s="289"/>
      <c r="E675" s="279"/>
      <c r="F675" s="286"/>
      <c r="G675" s="294"/>
      <c r="H675" s="294"/>
      <c r="I675" s="295"/>
      <c r="J675" s="283"/>
      <c r="K675" s="284"/>
      <c r="L675" s="283">
        <f t="shared" si="46"/>
      </c>
      <c r="M675" s="284" t="e">
        <f t="shared" si="47"/>
        <v>#N/A</v>
      </c>
      <c r="N675" s="270">
        <f t="shared" si="48"/>
      </c>
    </row>
    <row r="676" spans="1:14" ht="9.75">
      <c r="A676" s="280"/>
      <c r="B676" s="276" t="e">
        <f>VLOOKUP(A676,Adr!A:B,2,FALSE)</f>
        <v>#N/A</v>
      </c>
      <c r="C676" s="281"/>
      <c r="D676" s="289"/>
      <c r="E676" s="279"/>
      <c r="F676" s="280"/>
      <c r="G676" s="281"/>
      <c r="H676" s="281"/>
      <c r="I676" s="282"/>
      <c r="J676" s="283"/>
      <c r="K676" s="284"/>
      <c r="L676" s="283">
        <f t="shared" si="46"/>
      </c>
      <c r="M676" s="284" t="e">
        <f t="shared" si="47"/>
        <v>#N/A</v>
      </c>
      <c r="N676" s="270">
        <f t="shared" si="48"/>
      </c>
    </row>
    <row r="677" spans="1:14" ht="9.75">
      <c r="A677" s="280"/>
      <c r="B677" s="276" t="e">
        <f>VLOOKUP(A677,Adr!A:B,2,FALSE)</f>
        <v>#N/A</v>
      </c>
      <c r="C677" s="294"/>
      <c r="D677" s="278"/>
      <c r="E677" s="279"/>
      <c r="F677" s="286"/>
      <c r="G677" s="294"/>
      <c r="H677" s="294"/>
      <c r="I677" s="282"/>
      <c r="J677" s="283"/>
      <c r="K677" s="284"/>
      <c r="L677" s="283">
        <f t="shared" si="46"/>
      </c>
      <c r="M677" s="284" t="e">
        <f t="shared" si="47"/>
        <v>#N/A</v>
      </c>
      <c r="N677" s="270">
        <f t="shared" si="48"/>
      </c>
    </row>
    <row r="678" spans="1:14" ht="9.75">
      <c r="A678" s="280"/>
      <c r="B678" s="276" t="e">
        <f>VLOOKUP(A678,Adr!A:B,2,FALSE)</f>
        <v>#N/A</v>
      </c>
      <c r="C678" s="288"/>
      <c r="D678" s="289"/>
      <c r="E678" s="279"/>
      <c r="F678" s="286"/>
      <c r="G678" s="294"/>
      <c r="H678" s="294"/>
      <c r="I678" s="295"/>
      <c r="J678" s="283"/>
      <c r="K678" s="284"/>
      <c r="L678" s="283">
        <f t="shared" si="46"/>
      </c>
      <c r="M678" s="284" t="e">
        <f t="shared" si="47"/>
        <v>#N/A</v>
      </c>
      <c r="N678" s="270">
        <f t="shared" si="48"/>
      </c>
    </row>
    <row r="679" spans="1:14" ht="9.75">
      <c r="A679" s="280"/>
      <c r="B679" s="276" t="e">
        <f>VLOOKUP(A679,Adr!A:B,2,FALSE)</f>
        <v>#N/A</v>
      </c>
      <c r="C679" s="294"/>
      <c r="D679" s="278"/>
      <c r="E679" s="279"/>
      <c r="F679" s="286"/>
      <c r="G679" s="294"/>
      <c r="H679" s="294"/>
      <c r="I679" s="282"/>
      <c r="J679" s="283"/>
      <c r="K679" s="284"/>
      <c r="L679" s="283">
        <f t="shared" si="46"/>
      </c>
      <c r="M679" s="284" t="e">
        <f t="shared" si="47"/>
        <v>#N/A</v>
      </c>
      <c r="N679" s="270">
        <f t="shared" si="48"/>
      </c>
    </row>
    <row r="680" spans="1:14" ht="9.75">
      <c r="A680" s="280"/>
      <c r="B680" s="276" t="e">
        <f>VLOOKUP(A680,Adr!A:B,2,FALSE)</f>
        <v>#N/A</v>
      </c>
      <c r="C680" s="294"/>
      <c r="D680" s="278"/>
      <c r="E680" s="279"/>
      <c r="F680" s="286"/>
      <c r="G680" s="294"/>
      <c r="H680" s="294"/>
      <c r="I680" s="282"/>
      <c r="J680" s="283"/>
      <c r="K680" s="284"/>
      <c r="L680" s="283">
        <f t="shared" si="46"/>
      </c>
      <c r="M680" s="284" t="e">
        <f t="shared" si="47"/>
        <v>#N/A</v>
      </c>
      <c r="N680" s="270">
        <f t="shared" si="48"/>
      </c>
    </row>
    <row r="681" spans="1:14" ht="9.75">
      <c r="A681" s="280"/>
      <c r="B681" s="276" t="e">
        <f>VLOOKUP(A681,Adr!A:B,2,FALSE)</f>
        <v>#N/A</v>
      </c>
      <c r="C681" s="288"/>
      <c r="D681" s="289"/>
      <c r="E681" s="279"/>
      <c r="F681" s="286"/>
      <c r="G681" s="294"/>
      <c r="H681" s="294"/>
      <c r="I681" s="295"/>
      <c r="J681" s="283"/>
      <c r="K681" s="284"/>
      <c r="L681" s="283">
        <f t="shared" si="46"/>
      </c>
      <c r="M681" s="284" t="e">
        <f t="shared" si="47"/>
        <v>#N/A</v>
      </c>
      <c r="N681" s="270">
        <f t="shared" si="48"/>
      </c>
    </row>
    <row r="682" spans="1:14" ht="9.75">
      <c r="A682" s="280"/>
      <c r="B682" s="276" t="e">
        <f>VLOOKUP(A682,Adr!A:B,2,FALSE)</f>
        <v>#N/A</v>
      </c>
      <c r="C682" s="281"/>
      <c r="D682" s="289"/>
      <c r="E682" s="279"/>
      <c r="F682" s="280"/>
      <c r="G682" s="281"/>
      <c r="H682" s="281"/>
      <c r="I682" s="282"/>
      <c r="J682" s="283"/>
      <c r="K682" s="284"/>
      <c r="L682" s="283">
        <f t="shared" si="46"/>
      </c>
      <c r="M682" s="284" t="e">
        <f t="shared" si="47"/>
        <v>#N/A</v>
      </c>
      <c r="N682" s="270">
        <f t="shared" si="48"/>
      </c>
    </row>
    <row r="683" spans="1:14" ht="9.75">
      <c r="A683" s="280"/>
      <c r="B683" s="276" t="e">
        <f>VLOOKUP(A683,Adr!A:B,2,FALSE)</f>
        <v>#N/A</v>
      </c>
      <c r="C683" s="288"/>
      <c r="D683" s="289"/>
      <c r="E683" s="279"/>
      <c r="F683" s="286"/>
      <c r="G683" s="294"/>
      <c r="H683" s="294"/>
      <c r="I683" s="295"/>
      <c r="J683" s="283"/>
      <c r="K683" s="284"/>
      <c r="L683" s="283">
        <f t="shared" si="46"/>
      </c>
      <c r="M683" s="284" t="e">
        <f t="shared" si="47"/>
        <v>#N/A</v>
      </c>
      <c r="N683" s="270">
        <f t="shared" si="48"/>
      </c>
    </row>
    <row r="684" spans="1:14" ht="9.75">
      <c r="A684" s="280"/>
      <c r="B684" s="276" t="e">
        <f>VLOOKUP(A684,Adr!A:B,2,FALSE)</f>
        <v>#N/A</v>
      </c>
      <c r="C684" s="281"/>
      <c r="D684" s="289"/>
      <c r="E684" s="279"/>
      <c r="F684" s="280"/>
      <c r="G684" s="281"/>
      <c r="H684" s="281"/>
      <c r="I684" s="282"/>
      <c r="J684" s="283"/>
      <c r="K684" s="284"/>
      <c r="L684" s="283">
        <f t="shared" si="46"/>
      </c>
      <c r="M684" s="284" t="e">
        <f t="shared" si="47"/>
        <v>#N/A</v>
      </c>
      <c r="N684" s="270">
        <f t="shared" si="48"/>
      </c>
    </row>
    <row r="685" spans="1:14" ht="9.75">
      <c r="A685" s="280"/>
      <c r="B685" s="276" t="e">
        <f>VLOOKUP(A685,Adr!A:B,2,FALSE)</f>
        <v>#N/A</v>
      </c>
      <c r="C685" s="294"/>
      <c r="D685" s="278"/>
      <c r="E685" s="279"/>
      <c r="F685" s="286"/>
      <c r="G685" s="294"/>
      <c r="H685" s="294"/>
      <c r="I685" s="282"/>
      <c r="J685" s="283"/>
      <c r="K685" s="284"/>
      <c r="L685" s="283">
        <f t="shared" si="46"/>
      </c>
      <c r="M685" s="284" t="e">
        <f t="shared" si="47"/>
        <v>#N/A</v>
      </c>
      <c r="N685" s="270">
        <f t="shared" si="48"/>
      </c>
    </row>
    <row r="686" spans="1:14" ht="9.75">
      <c r="A686" s="280"/>
      <c r="B686" s="276" t="e">
        <f>VLOOKUP(A686,Adr!A:B,2,FALSE)</f>
        <v>#N/A</v>
      </c>
      <c r="C686" s="294"/>
      <c r="D686" s="278"/>
      <c r="E686" s="279"/>
      <c r="F686" s="286"/>
      <c r="G686" s="294"/>
      <c r="H686" s="294"/>
      <c r="I686" s="282"/>
      <c r="J686" s="283"/>
      <c r="K686" s="284"/>
      <c r="L686" s="283">
        <f t="shared" si="46"/>
      </c>
      <c r="M686" s="284" t="e">
        <f t="shared" si="47"/>
        <v>#N/A</v>
      </c>
      <c r="N686" s="270">
        <f t="shared" si="48"/>
      </c>
    </row>
    <row r="687" spans="1:14" ht="9.75">
      <c r="A687" s="280"/>
      <c r="B687" s="276" t="e">
        <f>VLOOKUP(A687,Adr!A:B,2,FALSE)</f>
        <v>#N/A</v>
      </c>
      <c r="C687" s="294"/>
      <c r="D687" s="290"/>
      <c r="E687" s="279"/>
      <c r="F687" s="286"/>
      <c r="G687" s="294"/>
      <c r="H687" s="294"/>
      <c r="I687" s="282"/>
      <c r="J687" s="283"/>
      <c r="K687" s="284"/>
      <c r="L687" s="283">
        <f t="shared" si="46"/>
      </c>
      <c r="M687" s="284" t="e">
        <f t="shared" si="47"/>
        <v>#N/A</v>
      </c>
      <c r="N687" s="270">
        <f t="shared" si="48"/>
      </c>
    </row>
    <row r="688" spans="1:14" ht="9.75">
      <c r="A688" s="280"/>
      <c r="B688" s="276" t="e">
        <f>VLOOKUP(A688,Adr!A:B,2,FALSE)</f>
        <v>#N/A</v>
      </c>
      <c r="C688" s="288"/>
      <c r="D688" s="289"/>
      <c r="E688" s="279"/>
      <c r="F688" s="286"/>
      <c r="G688" s="294"/>
      <c r="H688" s="294"/>
      <c r="I688" s="295"/>
      <c r="J688" s="283"/>
      <c r="K688" s="284"/>
      <c r="L688" s="283">
        <f t="shared" si="46"/>
      </c>
      <c r="M688" s="284" t="e">
        <f t="shared" si="47"/>
        <v>#N/A</v>
      </c>
      <c r="N688" s="270">
        <f t="shared" si="48"/>
      </c>
    </row>
    <row r="689" spans="1:14" ht="9.75">
      <c r="A689" s="280"/>
      <c r="B689" s="276" t="e">
        <f>VLOOKUP(A689,Adr!A:B,2,FALSE)</f>
        <v>#N/A</v>
      </c>
      <c r="C689" s="277"/>
      <c r="D689" s="278"/>
      <c r="E689" s="279"/>
      <c r="F689" s="286"/>
      <c r="G689" s="294"/>
      <c r="H689" s="294"/>
      <c r="I689" s="295"/>
      <c r="J689" s="283"/>
      <c r="K689" s="284"/>
      <c r="L689" s="283">
        <f t="shared" si="46"/>
      </c>
      <c r="M689" s="284" t="e">
        <f t="shared" si="47"/>
        <v>#N/A</v>
      </c>
      <c r="N689" s="270">
        <f t="shared" si="48"/>
      </c>
    </row>
    <row r="690" spans="1:14" ht="9.75">
      <c r="A690" s="286"/>
      <c r="B690" s="276" t="e">
        <f>VLOOKUP(A690,Adr!A:B,2,FALSE)</f>
        <v>#N/A</v>
      </c>
      <c r="C690" s="294"/>
      <c r="D690" s="278"/>
      <c r="E690" s="279"/>
      <c r="F690" s="286"/>
      <c r="G690" s="294"/>
      <c r="H690" s="294"/>
      <c r="I690" s="282"/>
      <c r="J690" s="283"/>
      <c r="K690" s="284"/>
      <c r="L690" s="283">
        <f t="shared" si="46"/>
      </c>
      <c r="M690" s="284" t="e">
        <f t="shared" si="47"/>
        <v>#N/A</v>
      </c>
      <c r="N690" s="270">
        <f t="shared" si="48"/>
      </c>
    </row>
    <row r="691" spans="1:14" ht="9.75">
      <c r="A691" s="280"/>
      <c r="B691" s="276" t="e">
        <f>VLOOKUP(A691,Adr!A:B,2,FALSE)</f>
        <v>#N/A</v>
      </c>
      <c r="C691" s="294"/>
      <c r="D691" s="278"/>
      <c r="E691" s="279"/>
      <c r="F691" s="286"/>
      <c r="G691" s="294"/>
      <c r="H691" s="294"/>
      <c r="I691" s="282"/>
      <c r="J691" s="283"/>
      <c r="K691" s="284"/>
      <c r="L691" s="283">
        <f t="shared" si="46"/>
      </c>
      <c r="M691" s="284" t="e">
        <f t="shared" si="47"/>
        <v>#N/A</v>
      </c>
      <c r="N691" s="270">
        <f t="shared" si="48"/>
      </c>
    </row>
    <row r="692" spans="1:14" ht="9.75">
      <c r="A692" s="280"/>
      <c r="B692" s="276" t="e">
        <f>VLOOKUP(A692,Adr!A:B,2,FALSE)</f>
        <v>#N/A</v>
      </c>
      <c r="C692" s="277"/>
      <c r="D692" s="278"/>
      <c r="E692" s="279"/>
      <c r="F692" s="286"/>
      <c r="G692" s="294"/>
      <c r="H692" s="294"/>
      <c r="I692" s="295"/>
      <c r="J692" s="283"/>
      <c r="K692" s="284"/>
      <c r="L692" s="283">
        <f t="shared" si="46"/>
      </c>
      <c r="M692" s="284" t="e">
        <f t="shared" si="47"/>
        <v>#N/A</v>
      </c>
      <c r="N692" s="270">
        <f t="shared" si="48"/>
      </c>
    </row>
    <row r="693" spans="1:14" ht="9.75">
      <c r="A693" s="280"/>
      <c r="B693" s="276" t="e">
        <f>VLOOKUP(A693,Adr!A:B,2,FALSE)</f>
        <v>#N/A</v>
      </c>
      <c r="C693" s="277"/>
      <c r="D693" s="278"/>
      <c r="E693" s="279"/>
      <c r="F693" s="286"/>
      <c r="G693" s="294"/>
      <c r="H693" s="294"/>
      <c r="I693" s="295"/>
      <c r="J693" s="283"/>
      <c r="K693" s="284"/>
      <c r="L693" s="283">
        <f t="shared" si="46"/>
      </c>
      <c r="M693" s="284" t="e">
        <f t="shared" si="47"/>
        <v>#N/A</v>
      </c>
      <c r="N693" s="270">
        <f t="shared" si="48"/>
      </c>
    </row>
    <row r="694" spans="1:14" ht="9.75">
      <c r="A694" s="280"/>
      <c r="B694" s="276" t="e">
        <f>VLOOKUP(A694,Adr!A:B,2,FALSE)</f>
        <v>#N/A</v>
      </c>
      <c r="C694" s="294"/>
      <c r="D694" s="278"/>
      <c r="E694" s="279"/>
      <c r="F694" s="286"/>
      <c r="G694" s="294"/>
      <c r="H694" s="294"/>
      <c r="I694" s="282"/>
      <c r="J694" s="283"/>
      <c r="K694" s="284"/>
      <c r="L694" s="283">
        <f t="shared" si="46"/>
      </c>
      <c r="M694" s="284" t="e">
        <f t="shared" si="47"/>
        <v>#N/A</v>
      </c>
      <c r="N694" s="270">
        <f t="shared" si="48"/>
      </c>
    </row>
    <row r="695" spans="1:14" ht="9.75">
      <c r="A695" s="280"/>
      <c r="B695" s="276" t="e">
        <f>VLOOKUP(A695,Adr!A:B,2,FALSE)</f>
        <v>#N/A</v>
      </c>
      <c r="C695" s="277"/>
      <c r="D695" s="278"/>
      <c r="E695" s="279"/>
      <c r="F695" s="286"/>
      <c r="G695" s="294"/>
      <c r="H695" s="294"/>
      <c r="I695" s="295"/>
      <c r="J695" s="283"/>
      <c r="K695" s="284"/>
      <c r="L695" s="283">
        <f t="shared" si="46"/>
      </c>
      <c r="M695" s="284" t="e">
        <f t="shared" si="47"/>
        <v>#N/A</v>
      </c>
      <c r="N695" s="270">
        <f t="shared" si="48"/>
      </c>
    </row>
    <row r="696" spans="1:14" ht="9.75">
      <c r="A696" s="280"/>
      <c r="B696" s="276" t="e">
        <f>VLOOKUP(A696,Adr!A:B,2,FALSE)</f>
        <v>#N/A</v>
      </c>
      <c r="C696" s="277"/>
      <c r="D696" s="290"/>
      <c r="E696" s="279"/>
      <c r="F696" s="280"/>
      <c r="G696" s="281"/>
      <c r="H696" s="281"/>
      <c r="I696" s="295"/>
      <c r="J696" s="283"/>
      <c r="K696" s="284"/>
      <c r="L696" s="283">
        <f t="shared" si="46"/>
      </c>
      <c r="M696" s="284" t="e">
        <f t="shared" si="47"/>
        <v>#N/A</v>
      </c>
      <c r="N696" s="270">
        <f t="shared" si="48"/>
      </c>
    </row>
    <row r="697" spans="1:14" ht="9.75">
      <c r="A697" s="258"/>
      <c r="B697" s="276" t="e">
        <f>VLOOKUP(A697,Adr!A:B,2,FALSE)</f>
        <v>#N/A</v>
      </c>
      <c r="C697" s="281"/>
      <c r="D697" s="289"/>
      <c r="E697" s="279"/>
      <c r="F697" s="280"/>
      <c r="G697" s="281"/>
      <c r="H697" s="281"/>
      <c r="I697" s="282"/>
      <c r="J697" s="283"/>
      <c r="K697" s="284"/>
      <c r="L697" s="283">
        <f t="shared" si="46"/>
      </c>
      <c r="M697" s="284" t="e">
        <f t="shared" si="47"/>
        <v>#N/A</v>
      </c>
      <c r="N697" s="270">
        <f t="shared" si="48"/>
      </c>
    </row>
    <row r="698" spans="1:14" ht="9.75">
      <c r="A698" s="280"/>
      <c r="B698" s="276" t="e">
        <f>VLOOKUP(A698,Adr!A:B,2,FALSE)</f>
        <v>#N/A</v>
      </c>
      <c r="C698" s="281"/>
      <c r="D698" s="289"/>
      <c r="E698" s="279"/>
      <c r="F698" s="280"/>
      <c r="G698" s="281"/>
      <c r="H698" s="281"/>
      <c r="I698" s="282"/>
      <c r="J698" s="283"/>
      <c r="K698" s="284"/>
      <c r="L698" s="283">
        <f t="shared" si="46"/>
      </c>
      <c r="M698" s="284" t="e">
        <f t="shared" si="47"/>
        <v>#N/A</v>
      </c>
      <c r="N698" s="270">
        <f t="shared" si="48"/>
      </c>
    </row>
    <row r="699" spans="1:14" ht="9.75">
      <c r="A699" s="258"/>
      <c r="B699" s="276" t="e">
        <f>VLOOKUP(A699,Adr!A:B,2,FALSE)</f>
        <v>#N/A</v>
      </c>
      <c r="C699" s="281"/>
      <c r="D699" s="289"/>
      <c r="E699" s="279"/>
      <c r="F699" s="280"/>
      <c r="G699" s="281"/>
      <c r="H699" s="281"/>
      <c r="I699" s="282"/>
      <c r="J699" s="283"/>
      <c r="K699" s="284"/>
      <c r="L699" s="283">
        <f t="shared" si="46"/>
      </c>
      <c r="M699" s="284" t="e">
        <f t="shared" si="47"/>
        <v>#N/A</v>
      </c>
      <c r="N699" s="270">
        <f t="shared" si="48"/>
      </c>
    </row>
    <row r="700" spans="1:14" ht="9.75">
      <c r="A700" s="250"/>
      <c r="B700" s="276" t="e">
        <f>VLOOKUP(A700,Adr!A:B,2,FALSE)</f>
        <v>#N/A</v>
      </c>
      <c r="C700" s="281"/>
      <c r="D700" s="289"/>
      <c r="E700" s="279"/>
      <c r="F700" s="280"/>
      <c r="G700" s="285"/>
      <c r="H700" s="281"/>
      <c r="I700" s="282"/>
      <c r="J700" s="283"/>
      <c r="K700" s="284"/>
      <c r="L700" s="283">
        <f t="shared" si="46"/>
      </c>
      <c r="M700" s="284" t="e">
        <f t="shared" si="47"/>
        <v>#N/A</v>
      </c>
      <c r="N700" s="270">
        <f t="shared" si="48"/>
      </c>
    </row>
    <row r="701" spans="1:14" ht="9.75">
      <c r="A701" s="244"/>
      <c r="B701" s="276" t="e">
        <f>VLOOKUP(A701,Adr!A:B,2,FALSE)</f>
        <v>#N/A</v>
      </c>
      <c r="C701" s="281"/>
      <c r="D701" s="289"/>
      <c r="E701" s="279"/>
      <c r="F701" s="280"/>
      <c r="G701" s="285"/>
      <c r="H701" s="281"/>
      <c r="I701" s="282"/>
      <c r="J701" s="283"/>
      <c r="K701" s="284"/>
      <c r="L701" s="283">
        <f t="shared" si="46"/>
      </c>
      <c r="M701" s="284" t="e">
        <f t="shared" si="47"/>
        <v>#N/A</v>
      </c>
      <c r="N701" s="270">
        <f t="shared" si="48"/>
      </c>
    </row>
    <row r="702" spans="1:14" ht="9.75">
      <c r="A702" s="280"/>
      <c r="B702" s="276" t="e">
        <f>VLOOKUP(A702,Adr!A:B,2,FALSE)</f>
        <v>#N/A</v>
      </c>
      <c r="C702" s="281"/>
      <c r="D702" s="289"/>
      <c r="E702" s="279"/>
      <c r="F702" s="280"/>
      <c r="G702" s="281"/>
      <c r="H702" s="281"/>
      <c r="I702" s="282"/>
      <c r="J702" s="283"/>
      <c r="K702" s="284"/>
      <c r="L702" s="283">
        <f t="shared" si="46"/>
      </c>
      <c r="M702" s="284" t="e">
        <f t="shared" si="47"/>
        <v>#N/A</v>
      </c>
      <c r="N702" s="270">
        <f t="shared" si="48"/>
      </c>
    </row>
    <row r="703" spans="1:14" ht="9.75">
      <c r="A703" s="280"/>
      <c r="B703" s="276" t="e">
        <f>VLOOKUP(A703,Adr!A:B,2,FALSE)</f>
        <v>#N/A</v>
      </c>
      <c r="C703" s="277"/>
      <c r="D703" s="278"/>
      <c r="E703" s="279"/>
      <c r="F703" s="286"/>
      <c r="G703" s="294"/>
      <c r="H703" s="294"/>
      <c r="I703" s="295"/>
      <c r="J703" s="283"/>
      <c r="K703" s="284"/>
      <c r="L703" s="283">
        <f t="shared" si="46"/>
      </c>
      <c r="M703" s="284" t="e">
        <f t="shared" si="47"/>
        <v>#N/A</v>
      </c>
      <c r="N703" s="270">
        <f t="shared" si="48"/>
      </c>
    </row>
    <row r="704" spans="1:14" ht="9.75">
      <c r="A704" s="280"/>
      <c r="B704" s="276" t="e">
        <f>VLOOKUP(A704,Adr!A:B,2,FALSE)</f>
        <v>#N/A</v>
      </c>
      <c r="C704" s="277"/>
      <c r="D704" s="278"/>
      <c r="E704" s="279"/>
      <c r="F704" s="286"/>
      <c r="G704" s="294"/>
      <c r="H704" s="294"/>
      <c r="I704" s="295"/>
      <c r="J704" s="283"/>
      <c r="K704" s="284"/>
      <c r="L704" s="283">
        <f t="shared" si="46"/>
      </c>
      <c r="M704" s="284" t="e">
        <f t="shared" si="47"/>
        <v>#N/A</v>
      </c>
      <c r="N704" s="270">
        <f t="shared" si="48"/>
      </c>
    </row>
    <row r="705" spans="1:14" ht="9.75">
      <c r="A705" s="280"/>
      <c r="B705" s="276" t="e">
        <f>VLOOKUP(A705,Adr!A:B,2,FALSE)</f>
        <v>#N/A</v>
      </c>
      <c r="C705" s="277"/>
      <c r="D705" s="290"/>
      <c r="E705" s="279"/>
      <c r="F705" s="280"/>
      <c r="G705" s="281"/>
      <c r="H705" s="281"/>
      <c r="I705" s="295"/>
      <c r="J705" s="283"/>
      <c r="K705" s="284"/>
      <c r="L705" s="283">
        <f t="shared" si="46"/>
      </c>
      <c r="M705" s="284" t="e">
        <f t="shared" si="47"/>
        <v>#N/A</v>
      </c>
      <c r="N705" s="270">
        <f t="shared" si="48"/>
      </c>
    </row>
    <row r="706" spans="1:14" ht="9.75">
      <c r="A706" s="280"/>
      <c r="B706" s="276" t="e">
        <f>VLOOKUP(A706,Adr!A:B,2,FALSE)</f>
        <v>#N/A</v>
      </c>
      <c r="C706" s="277"/>
      <c r="D706" s="290"/>
      <c r="E706" s="279"/>
      <c r="F706" s="280"/>
      <c r="G706" s="281"/>
      <c r="H706" s="281"/>
      <c r="I706" s="295"/>
      <c r="J706" s="283"/>
      <c r="K706" s="284"/>
      <c r="L706" s="283">
        <f aca="true" t="shared" si="49" ref="L706:L769">A706&amp;G706&amp;H706</f>
      </c>
      <c r="M706" s="284" t="e">
        <f aca="true" t="shared" si="50" ref="M706:M769">B706&amp;F706&amp;H706&amp;C706</f>
        <v>#N/A</v>
      </c>
      <c r="N706" s="270">
        <f aca="true" t="shared" si="51" ref="N706:N769">+I706&amp;H706</f>
      </c>
    </row>
    <row r="707" spans="1:14" ht="9.75">
      <c r="A707" s="280"/>
      <c r="B707" s="276" t="e">
        <f>VLOOKUP(A707,Adr!A:B,2,FALSE)</f>
        <v>#N/A</v>
      </c>
      <c r="C707" s="281"/>
      <c r="D707" s="289"/>
      <c r="E707" s="279"/>
      <c r="F707" s="280"/>
      <c r="G707" s="281"/>
      <c r="H707" s="281"/>
      <c r="I707" s="282"/>
      <c r="J707" s="283"/>
      <c r="K707" s="284"/>
      <c r="L707" s="283">
        <f t="shared" si="49"/>
      </c>
      <c r="M707" s="284" t="e">
        <f t="shared" si="50"/>
        <v>#N/A</v>
      </c>
      <c r="N707" s="270">
        <f t="shared" si="51"/>
      </c>
    </row>
    <row r="708" spans="1:14" ht="9.75">
      <c r="A708" s="280"/>
      <c r="B708" s="276" t="e">
        <f>VLOOKUP(A708,Adr!A:B,2,FALSE)</f>
        <v>#N/A</v>
      </c>
      <c r="C708" s="281"/>
      <c r="D708" s="289"/>
      <c r="E708" s="279"/>
      <c r="F708" s="280"/>
      <c r="G708" s="281"/>
      <c r="H708" s="281"/>
      <c r="I708" s="282"/>
      <c r="J708" s="283"/>
      <c r="K708" s="284"/>
      <c r="L708" s="283">
        <f t="shared" si="49"/>
      </c>
      <c r="M708" s="284" t="e">
        <f t="shared" si="50"/>
        <v>#N/A</v>
      </c>
      <c r="N708" s="270">
        <f t="shared" si="51"/>
      </c>
    </row>
    <row r="709" spans="1:14" ht="9.75">
      <c r="A709" s="280"/>
      <c r="B709" s="276" t="e">
        <f>VLOOKUP(A709,Adr!A:B,2,FALSE)</f>
        <v>#N/A</v>
      </c>
      <c r="C709" s="281"/>
      <c r="D709" s="289"/>
      <c r="E709" s="279"/>
      <c r="F709" s="280"/>
      <c r="G709" s="281"/>
      <c r="H709" s="281"/>
      <c r="I709" s="282"/>
      <c r="J709" s="283"/>
      <c r="K709" s="284"/>
      <c r="L709" s="283">
        <f t="shared" si="49"/>
      </c>
      <c r="M709" s="284" t="e">
        <f t="shared" si="50"/>
        <v>#N/A</v>
      </c>
      <c r="N709" s="270">
        <f t="shared" si="51"/>
      </c>
    </row>
    <row r="710" spans="1:14" ht="9.75">
      <c r="A710" s="280"/>
      <c r="B710" s="276" t="e">
        <f>VLOOKUP(A710,Adr!A:B,2,FALSE)</f>
        <v>#N/A</v>
      </c>
      <c r="C710" s="281"/>
      <c r="D710" s="289"/>
      <c r="E710" s="279"/>
      <c r="F710" s="280"/>
      <c r="G710" s="281"/>
      <c r="H710" s="281"/>
      <c r="I710" s="282"/>
      <c r="J710" s="283"/>
      <c r="K710" s="284"/>
      <c r="L710" s="283">
        <f t="shared" si="49"/>
      </c>
      <c r="M710" s="284" t="e">
        <f t="shared" si="50"/>
        <v>#N/A</v>
      </c>
      <c r="N710" s="270">
        <f t="shared" si="51"/>
      </c>
    </row>
    <row r="711" spans="1:14" ht="9.75">
      <c r="A711" s="280"/>
      <c r="B711" s="276" t="e">
        <f>VLOOKUP(A711,Adr!A:B,2,FALSE)</f>
        <v>#N/A</v>
      </c>
      <c r="C711" s="277"/>
      <c r="D711" s="290"/>
      <c r="E711" s="279"/>
      <c r="F711" s="280"/>
      <c r="G711" s="281"/>
      <c r="H711" s="281"/>
      <c r="I711" s="295"/>
      <c r="J711" s="283"/>
      <c r="K711" s="284"/>
      <c r="L711" s="283">
        <f t="shared" si="49"/>
      </c>
      <c r="M711" s="284" t="e">
        <f t="shared" si="50"/>
        <v>#N/A</v>
      </c>
      <c r="N711" s="270">
        <f t="shared" si="51"/>
      </c>
    </row>
    <row r="712" spans="1:14" ht="9.75">
      <c r="A712" s="280"/>
      <c r="B712" s="276" t="e">
        <f>VLOOKUP(A712,Adr!A:B,2,FALSE)</f>
        <v>#N/A</v>
      </c>
      <c r="C712" s="281"/>
      <c r="D712" s="289"/>
      <c r="E712" s="279"/>
      <c r="F712" s="280"/>
      <c r="G712" s="281"/>
      <c r="H712" s="281"/>
      <c r="I712" s="282"/>
      <c r="J712" s="283"/>
      <c r="K712" s="284"/>
      <c r="L712" s="283">
        <f t="shared" si="49"/>
      </c>
      <c r="M712" s="284" t="e">
        <f t="shared" si="50"/>
        <v>#N/A</v>
      </c>
      <c r="N712" s="270">
        <f t="shared" si="51"/>
      </c>
    </row>
    <row r="713" spans="1:14" ht="9.75">
      <c r="A713" s="280"/>
      <c r="B713" s="276" t="e">
        <f>VLOOKUP(A713,Adr!A:B,2,FALSE)</f>
        <v>#N/A</v>
      </c>
      <c r="C713" s="281"/>
      <c r="D713" s="289"/>
      <c r="E713" s="279"/>
      <c r="F713" s="280"/>
      <c r="G713" s="281"/>
      <c r="H713" s="281"/>
      <c r="I713" s="282"/>
      <c r="J713" s="283"/>
      <c r="K713" s="284"/>
      <c r="L713" s="283">
        <f t="shared" si="49"/>
      </c>
      <c r="M713" s="284" t="e">
        <f t="shared" si="50"/>
        <v>#N/A</v>
      </c>
      <c r="N713" s="270">
        <f t="shared" si="51"/>
      </c>
    </row>
    <row r="714" spans="1:14" ht="9.75">
      <c r="A714" s="280"/>
      <c r="B714" s="276" t="e">
        <f>VLOOKUP(A714,Adr!A:B,2,FALSE)</f>
        <v>#N/A</v>
      </c>
      <c r="C714" s="281"/>
      <c r="D714" s="289"/>
      <c r="E714" s="279"/>
      <c r="F714" s="280"/>
      <c r="G714" s="281"/>
      <c r="H714" s="281"/>
      <c r="I714" s="282"/>
      <c r="J714" s="283"/>
      <c r="K714" s="284"/>
      <c r="L714" s="283">
        <f t="shared" si="49"/>
      </c>
      <c r="M714" s="284" t="e">
        <f t="shared" si="50"/>
        <v>#N/A</v>
      </c>
      <c r="N714" s="270">
        <f t="shared" si="51"/>
      </c>
    </row>
    <row r="715" spans="1:14" ht="9.75">
      <c r="A715" s="280"/>
      <c r="B715" s="276" t="e">
        <f>VLOOKUP(A715,Adr!A:B,2,FALSE)</f>
        <v>#N/A</v>
      </c>
      <c r="C715" s="277"/>
      <c r="D715" s="278"/>
      <c r="E715" s="279"/>
      <c r="F715" s="286"/>
      <c r="G715" s="294"/>
      <c r="H715" s="294"/>
      <c r="I715" s="295"/>
      <c r="J715" s="283"/>
      <c r="K715" s="284"/>
      <c r="L715" s="283">
        <f t="shared" si="49"/>
      </c>
      <c r="M715" s="284" t="e">
        <f t="shared" si="50"/>
        <v>#N/A</v>
      </c>
      <c r="N715" s="270">
        <f t="shared" si="51"/>
      </c>
    </row>
    <row r="716" spans="1:14" ht="9.75">
      <c r="A716" s="280"/>
      <c r="B716" s="276" t="e">
        <f>VLOOKUP(A716,Adr!A:B,2,FALSE)</f>
        <v>#N/A</v>
      </c>
      <c r="C716" s="277"/>
      <c r="D716" s="278"/>
      <c r="E716" s="279"/>
      <c r="F716" s="286"/>
      <c r="G716" s="294"/>
      <c r="H716" s="294"/>
      <c r="I716" s="295"/>
      <c r="J716" s="283"/>
      <c r="K716" s="284"/>
      <c r="L716" s="283">
        <f t="shared" si="49"/>
      </c>
      <c r="M716" s="284" t="e">
        <f t="shared" si="50"/>
        <v>#N/A</v>
      </c>
      <c r="N716" s="270">
        <f t="shared" si="51"/>
      </c>
    </row>
    <row r="717" spans="1:14" ht="9.75">
      <c r="A717" s="280"/>
      <c r="B717" s="276" t="e">
        <f>VLOOKUP(A717,Adr!A:B,2,FALSE)</f>
        <v>#N/A</v>
      </c>
      <c r="C717" s="277"/>
      <c r="D717" s="278"/>
      <c r="E717" s="279"/>
      <c r="F717" s="286"/>
      <c r="G717" s="294"/>
      <c r="H717" s="294"/>
      <c r="I717" s="295"/>
      <c r="J717" s="283"/>
      <c r="K717" s="284"/>
      <c r="L717" s="283">
        <f t="shared" si="49"/>
      </c>
      <c r="M717" s="284" t="e">
        <f t="shared" si="50"/>
        <v>#N/A</v>
      </c>
      <c r="N717" s="270">
        <f t="shared" si="51"/>
      </c>
    </row>
    <row r="718" spans="1:14" ht="9.75">
      <c r="A718" s="280"/>
      <c r="B718" s="276" t="e">
        <f>VLOOKUP(A718,Adr!A:B,2,FALSE)</f>
        <v>#N/A</v>
      </c>
      <c r="C718" s="277"/>
      <c r="D718" s="278"/>
      <c r="E718" s="279"/>
      <c r="F718" s="286"/>
      <c r="G718" s="294"/>
      <c r="H718" s="294"/>
      <c r="I718" s="295"/>
      <c r="J718" s="283"/>
      <c r="K718" s="284"/>
      <c r="L718" s="283">
        <f t="shared" si="49"/>
      </c>
      <c r="M718" s="284" t="e">
        <f t="shared" si="50"/>
        <v>#N/A</v>
      </c>
      <c r="N718" s="270">
        <f t="shared" si="51"/>
      </c>
    </row>
    <row r="719" spans="1:14" ht="9.75">
      <c r="A719" s="280"/>
      <c r="B719" s="276" t="e">
        <f>VLOOKUP(A719,Adr!A:B,2,FALSE)</f>
        <v>#N/A</v>
      </c>
      <c r="C719" s="277"/>
      <c r="D719" s="290"/>
      <c r="E719" s="279"/>
      <c r="F719" s="280"/>
      <c r="G719" s="281"/>
      <c r="H719" s="281"/>
      <c r="I719" s="295"/>
      <c r="J719" s="283"/>
      <c r="K719" s="284"/>
      <c r="L719" s="283">
        <f t="shared" si="49"/>
      </c>
      <c r="M719" s="284" t="e">
        <f t="shared" si="50"/>
        <v>#N/A</v>
      </c>
      <c r="N719" s="270">
        <f t="shared" si="51"/>
      </c>
    </row>
    <row r="720" spans="1:14" ht="9.75">
      <c r="A720" s="280"/>
      <c r="B720" s="276" t="e">
        <f>VLOOKUP(A720,Adr!A:B,2,FALSE)</f>
        <v>#N/A</v>
      </c>
      <c r="C720" s="277"/>
      <c r="D720" s="290"/>
      <c r="E720" s="279"/>
      <c r="F720" s="280"/>
      <c r="G720" s="281"/>
      <c r="H720" s="281"/>
      <c r="I720" s="295"/>
      <c r="J720" s="283"/>
      <c r="K720" s="284"/>
      <c r="L720" s="283">
        <f t="shared" si="49"/>
      </c>
      <c r="M720" s="284" t="e">
        <f t="shared" si="50"/>
        <v>#N/A</v>
      </c>
      <c r="N720" s="270">
        <f t="shared" si="51"/>
      </c>
    </row>
    <row r="721" spans="1:14" ht="9.75">
      <c r="A721" s="280"/>
      <c r="B721" s="276" t="e">
        <f>VLOOKUP(A721,Adr!A:B,2,FALSE)</f>
        <v>#N/A</v>
      </c>
      <c r="C721" s="277"/>
      <c r="D721" s="278"/>
      <c r="E721" s="279"/>
      <c r="F721" s="286"/>
      <c r="G721" s="294"/>
      <c r="H721" s="294"/>
      <c r="I721" s="295"/>
      <c r="J721" s="283"/>
      <c r="K721" s="284"/>
      <c r="L721" s="283">
        <f t="shared" si="49"/>
      </c>
      <c r="M721" s="284" t="e">
        <f t="shared" si="50"/>
        <v>#N/A</v>
      </c>
      <c r="N721" s="270">
        <f t="shared" si="51"/>
      </c>
    </row>
    <row r="722" spans="1:14" ht="9.75">
      <c r="A722" s="280"/>
      <c r="B722" s="276" t="e">
        <f>VLOOKUP(A722,Adr!A:B,2,FALSE)</f>
        <v>#N/A</v>
      </c>
      <c r="C722" s="288"/>
      <c r="D722" s="289"/>
      <c r="E722" s="279"/>
      <c r="F722" s="286"/>
      <c r="G722" s="294"/>
      <c r="H722" s="294"/>
      <c r="I722" s="295"/>
      <c r="J722" s="283"/>
      <c r="K722" s="284"/>
      <c r="L722" s="283">
        <f t="shared" si="49"/>
      </c>
      <c r="M722" s="284" t="e">
        <f t="shared" si="50"/>
        <v>#N/A</v>
      </c>
      <c r="N722" s="270">
        <f t="shared" si="51"/>
      </c>
    </row>
    <row r="723" spans="1:14" ht="9.75">
      <c r="A723" s="280"/>
      <c r="B723" s="276" t="e">
        <f>VLOOKUP(A723,Adr!A:B,2,FALSE)</f>
        <v>#N/A</v>
      </c>
      <c r="C723" s="288"/>
      <c r="D723" s="289"/>
      <c r="E723" s="279"/>
      <c r="F723" s="286"/>
      <c r="G723" s="294"/>
      <c r="H723" s="294"/>
      <c r="I723" s="295"/>
      <c r="J723" s="283"/>
      <c r="K723" s="284"/>
      <c r="L723" s="283">
        <f t="shared" si="49"/>
      </c>
      <c r="M723" s="284" t="e">
        <f t="shared" si="50"/>
        <v>#N/A</v>
      </c>
      <c r="N723" s="270">
        <f t="shared" si="51"/>
      </c>
    </row>
    <row r="724" spans="1:14" ht="9.75">
      <c r="A724" s="280"/>
      <c r="B724" s="276" t="e">
        <f>VLOOKUP(A724,Adr!A:B,2,FALSE)</f>
        <v>#N/A</v>
      </c>
      <c r="C724" s="277"/>
      <c r="D724" s="278"/>
      <c r="E724" s="279"/>
      <c r="F724" s="286"/>
      <c r="G724" s="294"/>
      <c r="H724" s="294"/>
      <c r="I724" s="295"/>
      <c r="J724" s="283"/>
      <c r="K724" s="284"/>
      <c r="L724" s="283">
        <f t="shared" si="49"/>
      </c>
      <c r="M724" s="284" t="e">
        <f t="shared" si="50"/>
        <v>#N/A</v>
      </c>
      <c r="N724" s="270">
        <f t="shared" si="51"/>
      </c>
    </row>
    <row r="725" spans="1:14" ht="9.75">
      <c r="A725" s="280"/>
      <c r="B725" s="276" t="e">
        <f>VLOOKUP(A725,Adr!A:B,2,FALSE)</f>
        <v>#N/A</v>
      </c>
      <c r="C725" s="277"/>
      <c r="D725" s="278"/>
      <c r="E725" s="279"/>
      <c r="F725" s="286"/>
      <c r="G725" s="294"/>
      <c r="H725" s="294"/>
      <c r="I725" s="295"/>
      <c r="J725" s="283"/>
      <c r="K725" s="284"/>
      <c r="L725" s="283">
        <f t="shared" si="49"/>
      </c>
      <c r="M725" s="284" t="e">
        <f t="shared" si="50"/>
        <v>#N/A</v>
      </c>
      <c r="N725" s="270">
        <f t="shared" si="51"/>
      </c>
    </row>
    <row r="726" spans="1:14" ht="9.75">
      <c r="A726" s="280"/>
      <c r="B726" s="276" t="e">
        <f>VLOOKUP(A726,Adr!A:B,2,FALSE)</f>
        <v>#N/A</v>
      </c>
      <c r="C726" s="277"/>
      <c r="D726" s="278"/>
      <c r="E726" s="279"/>
      <c r="F726" s="286"/>
      <c r="G726" s="294"/>
      <c r="H726" s="294"/>
      <c r="I726" s="295"/>
      <c r="J726" s="283"/>
      <c r="K726" s="284"/>
      <c r="L726" s="283">
        <f t="shared" si="49"/>
      </c>
      <c r="M726" s="284" t="e">
        <f t="shared" si="50"/>
        <v>#N/A</v>
      </c>
      <c r="N726" s="270">
        <f t="shared" si="51"/>
      </c>
    </row>
    <row r="727" spans="1:14" ht="9.75">
      <c r="A727" s="280"/>
      <c r="B727" s="276" t="e">
        <f>VLOOKUP(A727,Adr!A:B,2,FALSE)</f>
        <v>#N/A</v>
      </c>
      <c r="C727" s="277"/>
      <c r="D727" s="278"/>
      <c r="E727" s="279"/>
      <c r="F727" s="286"/>
      <c r="G727" s="294"/>
      <c r="H727" s="294"/>
      <c r="I727" s="295"/>
      <c r="J727" s="283"/>
      <c r="K727" s="284"/>
      <c r="L727" s="283">
        <f t="shared" si="49"/>
      </c>
      <c r="M727" s="284" t="e">
        <f t="shared" si="50"/>
        <v>#N/A</v>
      </c>
      <c r="N727" s="270">
        <f t="shared" si="51"/>
      </c>
    </row>
    <row r="728" spans="1:14" ht="9.75">
      <c r="A728" s="280"/>
      <c r="B728" s="276" t="e">
        <f>VLOOKUP(A728,Adr!A:B,2,FALSE)</f>
        <v>#N/A</v>
      </c>
      <c r="C728" s="277"/>
      <c r="D728" s="278"/>
      <c r="E728" s="279"/>
      <c r="F728" s="286"/>
      <c r="G728" s="294"/>
      <c r="H728" s="294"/>
      <c r="I728" s="295"/>
      <c r="J728" s="283"/>
      <c r="K728" s="284"/>
      <c r="L728" s="283">
        <f t="shared" si="49"/>
      </c>
      <c r="M728" s="284" t="e">
        <f t="shared" si="50"/>
        <v>#N/A</v>
      </c>
      <c r="N728" s="270">
        <f t="shared" si="51"/>
      </c>
    </row>
    <row r="729" spans="1:14" ht="9.75">
      <c r="A729" s="286"/>
      <c r="B729" s="276" t="e">
        <f>VLOOKUP(A729,Adr!A:B,2,FALSE)</f>
        <v>#N/A</v>
      </c>
      <c r="C729" s="294"/>
      <c r="D729" s="278"/>
      <c r="E729" s="287"/>
      <c r="F729" s="286"/>
      <c r="G729" s="294"/>
      <c r="H729" s="294"/>
      <c r="I729" s="282"/>
      <c r="J729" s="283"/>
      <c r="K729" s="284"/>
      <c r="L729" s="283">
        <f t="shared" si="49"/>
      </c>
      <c r="M729" s="284" t="e">
        <f t="shared" si="50"/>
        <v>#N/A</v>
      </c>
      <c r="N729" s="270">
        <f t="shared" si="51"/>
      </c>
    </row>
    <row r="730" spans="1:14" ht="9.75">
      <c r="A730" s="280"/>
      <c r="B730" s="276" t="e">
        <f>VLOOKUP(A730,Adr!A:B,2,FALSE)</f>
        <v>#N/A</v>
      </c>
      <c r="C730" s="288"/>
      <c r="D730" s="289"/>
      <c r="E730" s="279"/>
      <c r="F730" s="280"/>
      <c r="G730" s="281"/>
      <c r="H730" s="281"/>
      <c r="I730" s="282"/>
      <c r="J730" s="283"/>
      <c r="K730" s="284"/>
      <c r="L730" s="283">
        <f t="shared" si="49"/>
      </c>
      <c r="M730" s="284" t="e">
        <f t="shared" si="50"/>
        <v>#N/A</v>
      </c>
      <c r="N730" s="270">
        <f t="shared" si="51"/>
      </c>
    </row>
    <row r="731" spans="1:14" ht="9.75">
      <c r="A731" s="280"/>
      <c r="B731" s="276" t="e">
        <f>VLOOKUP(A731,Adr!A:B,2,FALSE)</f>
        <v>#N/A</v>
      </c>
      <c r="C731" s="277"/>
      <c r="D731" s="278"/>
      <c r="E731" s="279"/>
      <c r="F731" s="280"/>
      <c r="G731" s="281"/>
      <c r="H731" s="281"/>
      <c r="I731" s="282"/>
      <c r="J731" s="283"/>
      <c r="K731" s="284"/>
      <c r="L731" s="283">
        <f t="shared" si="49"/>
      </c>
      <c r="M731" s="284" t="e">
        <f t="shared" si="50"/>
        <v>#N/A</v>
      </c>
      <c r="N731" s="270">
        <f t="shared" si="51"/>
      </c>
    </row>
    <row r="732" spans="1:14" ht="9.75">
      <c r="A732" s="280"/>
      <c r="B732" s="276" t="e">
        <f>VLOOKUP(A732,Adr!A:B,2,FALSE)</f>
        <v>#N/A</v>
      </c>
      <c r="C732" s="277"/>
      <c r="D732" s="278"/>
      <c r="E732" s="279"/>
      <c r="F732" s="280"/>
      <c r="G732" s="281"/>
      <c r="H732" s="281"/>
      <c r="I732" s="282"/>
      <c r="J732" s="283"/>
      <c r="K732" s="284"/>
      <c r="L732" s="283">
        <f t="shared" si="49"/>
      </c>
      <c r="M732" s="284" t="e">
        <f t="shared" si="50"/>
        <v>#N/A</v>
      </c>
      <c r="N732" s="270">
        <f t="shared" si="51"/>
      </c>
    </row>
    <row r="733" spans="1:14" ht="9.75">
      <c r="A733" s="280"/>
      <c r="B733" s="276" t="e">
        <f>VLOOKUP(A733,Adr!A:B,2,FALSE)</f>
        <v>#N/A</v>
      </c>
      <c r="C733" s="277"/>
      <c r="D733" s="278"/>
      <c r="E733" s="279"/>
      <c r="F733" s="280"/>
      <c r="G733" s="281"/>
      <c r="H733" s="281"/>
      <c r="I733" s="282"/>
      <c r="J733" s="283"/>
      <c r="K733" s="284"/>
      <c r="L733" s="283">
        <f t="shared" si="49"/>
      </c>
      <c r="M733" s="284" t="e">
        <f t="shared" si="50"/>
        <v>#N/A</v>
      </c>
      <c r="N733" s="270">
        <f t="shared" si="51"/>
      </c>
    </row>
    <row r="734" spans="1:14" ht="9.75">
      <c r="A734" s="280"/>
      <c r="B734" s="276" t="e">
        <f>VLOOKUP(A734,Adr!A:B,2,FALSE)</f>
        <v>#N/A</v>
      </c>
      <c r="C734" s="277"/>
      <c r="D734" s="278"/>
      <c r="E734" s="279"/>
      <c r="F734" s="280"/>
      <c r="G734" s="281"/>
      <c r="H734" s="281"/>
      <c r="I734" s="282"/>
      <c r="J734" s="283"/>
      <c r="K734" s="284"/>
      <c r="L734" s="283">
        <f t="shared" si="49"/>
      </c>
      <c r="M734" s="284" t="e">
        <f t="shared" si="50"/>
        <v>#N/A</v>
      </c>
      <c r="N734" s="270">
        <f t="shared" si="51"/>
      </c>
    </row>
    <row r="735" spans="1:14" ht="9.75">
      <c r="A735" s="280"/>
      <c r="B735" s="276" t="e">
        <f>VLOOKUP(A735,Adr!A:B,2,FALSE)</f>
        <v>#N/A</v>
      </c>
      <c r="C735" s="277"/>
      <c r="D735" s="278"/>
      <c r="E735" s="279"/>
      <c r="F735" s="280"/>
      <c r="G735" s="281"/>
      <c r="H735" s="281"/>
      <c r="I735" s="282"/>
      <c r="J735" s="283"/>
      <c r="K735" s="284"/>
      <c r="L735" s="283">
        <f t="shared" si="49"/>
      </c>
      <c r="M735" s="284" t="e">
        <f t="shared" si="50"/>
        <v>#N/A</v>
      </c>
      <c r="N735" s="270">
        <f t="shared" si="51"/>
      </c>
    </row>
    <row r="736" spans="1:14" ht="9.75">
      <c r="A736" s="280"/>
      <c r="B736" s="276" t="e">
        <f>VLOOKUP(A736,Adr!A:B,2,FALSE)</f>
        <v>#N/A</v>
      </c>
      <c r="C736" s="288"/>
      <c r="D736" s="289"/>
      <c r="E736" s="279"/>
      <c r="F736" s="280"/>
      <c r="G736" s="281"/>
      <c r="H736" s="281"/>
      <c r="I736" s="282"/>
      <c r="J736" s="283"/>
      <c r="K736" s="284"/>
      <c r="L736" s="283">
        <f t="shared" si="49"/>
      </c>
      <c r="M736" s="284" t="e">
        <f t="shared" si="50"/>
        <v>#N/A</v>
      </c>
      <c r="N736" s="270">
        <f t="shared" si="51"/>
      </c>
    </row>
    <row r="737" spans="1:14" ht="9.75">
      <c r="A737" s="250"/>
      <c r="B737" s="276" t="e">
        <f>VLOOKUP(A737,Adr!A:B,2,FALSE)</f>
        <v>#N/A</v>
      </c>
      <c r="C737" s="281"/>
      <c r="D737" s="289"/>
      <c r="E737" s="279"/>
      <c r="F737" s="280"/>
      <c r="G737" s="285"/>
      <c r="H737" s="281"/>
      <c r="I737" s="282"/>
      <c r="J737" s="283"/>
      <c r="K737" s="284"/>
      <c r="L737" s="283">
        <f t="shared" si="49"/>
      </c>
      <c r="M737" s="284" t="e">
        <f t="shared" si="50"/>
        <v>#N/A</v>
      </c>
      <c r="N737" s="270">
        <f t="shared" si="51"/>
      </c>
    </row>
    <row r="738" spans="1:14" ht="9.75">
      <c r="A738" s="280"/>
      <c r="B738" s="276" t="e">
        <f>VLOOKUP(A738,Adr!A:B,2,FALSE)</f>
        <v>#N/A</v>
      </c>
      <c r="C738" s="277"/>
      <c r="D738" s="278"/>
      <c r="E738" s="279"/>
      <c r="F738" s="280"/>
      <c r="G738" s="281"/>
      <c r="H738" s="281"/>
      <c r="I738" s="282"/>
      <c r="J738" s="283"/>
      <c r="K738" s="284"/>
      <c r="L738" s="283">
        <f t="shared" si="49"/>
      </c>
      <c r="M738" s="284" t="e">
        <f t="shared" si="50"/>
        <v>#N/A</v>
      </c>
      <c r="N738" s="270">
        <f t="shared" si="51"/>
      </c>
    </row>
    <row r="739" spans="1:14" ht="9.75">
      <c r="A739" s="280"/>
      <c r="B739" s="276" t="e">
        <f>VLOOKUP(A739,Adr!A:B,2,FALSE)</f>
        <v>#N/A</v>
      </c>
      <c r="C739" s="277"/>
      <c r="D739" s="278"/>
      <c r="E739" s="279"/>
      <c r="F739" s="280"/>
      <c r="G739" s="281"/>
      <c r="H739" s="281"/>
      <c r="I739" s="282"/>
      <c r="J739" s="283"/>
      <c r="K739" s="284"/>
      <c r="L739" s="283">
        <f t="shared" si="49"/>
      </c>
      <c r="M739" s="284" t="e">
        <f t="shared" si="50"/>
        <v>#N/A</v>
      </c>
      <c r="N739" s="270">
        <f t="shared" si="51"/>
      </c>
    </row>
    <row r="740" spans="1:14" ht="9.75">
      <c r="A740" s="244"/>
      <c r="B740" s="276" t="e">
        <f>VLOOKUP(A740,Adr!A:B,2,FALSE)</f>
        <v>#N/A</v>
      </c>
      <c r="C740" s="281"/>
      <c r="D740" s="289"/>
      <c r="E740" s="279"/>
      <c r="F740" s="280"/>
      <c r="G740" s="285"/>
      <c r="H740" s="281"/>
      <c r="I740" s="282"/>
      <c r="J740" s="283"/>
      <c r="K740" s="284"/>
      <c r="L740" s="283">
        <f t="shared" si="49"/>
      </c>
      <c r="M740" s="284" t="e">
        <f t="shared" si="50"/>
        <v>#N/A</v>
      </c>
      <c r="N740" s="270">
        <f t="shared" si="51"/>
      </c>
    </row>
    <row r="741" spans="1:14" ht="9.75">
      <c r="A741" s="280"/>
      <c r="B741" s="276" t="e">
        <f>VLOOKUP(A741,Adr!A:B,2,FALSE)</f>
        <v>#N/A</v>
      </c>
      <c r="C741" s="288"/>
      <c r="D741" s="289"/>
      <c r="E741" s="279"/>
      <c r="F741" s="280"/>
      <c r="G741" s="281"/>
      <c r="H741" s="281"/>
      <c r="I741" s="282"/>
      <c r="J741" s="283"/>
      <c r="K741" s="284"/>
      <c r="L741" s="283">
        <f t="shared" si="49"/>
      </c>
      <c r="M741" s="284" t="e">
        <f t="shared" si="50"/>
        <v>#N/A</v>
      </c>
      <c r="N741" s="270">
        <f t="shared" si="51"/>
      </c>
    </row>
    <row r="742" spans="1:14" ht="9.75">
      <c r="A742" s="280"/>
      <c r="B742" s="276" t="e">
        <f>VLOOKUP(A742,Adr!A:B,2,FALSE)</f>
        <v>#N/A</v>
      </c>
      <c r="C742" s="277"/>
      <c r="D742" s="278"/>
      <c r="E742" s="279"/>
      <c r="F742" s="280"/>
      <c r="G742" s="281"/>
      <c r="H742" s="281"/>
      <c r="I742" s="282"/>
      <c r="J742" s="283"/>
      <c r="K742" s="284"/>
      <c r="L742" s="283">
        <f t="shared" si="49"/>
      </c>
      <c r="M742" s="284" t="e">
        <f t="shared" si="50"/>
        <v>#N/A</v>
      </c>
      <c r="N742" s="270">
        <f t="shared" si="51"/>
      </c>
    </row>
    <row r="743" spans="1:14" ht="9.75">
      <c r="A743" s="280"/>
      <c r="B743" s="276" t="e">
        <f>VLOOKUP(A743,Adr!A:B,2,FALSE)</f>
        <v>#N/A</v>
      </c>
      <c r="C743" s="288"/>
      <c r="D743" s="289"/>
      <c r="E743" s="279"/>
      <c r="F743" s="280"/>
      <c r="G743" s="281"/>
      <c r="H743" s="281"/>
      <c r="I743" s="282"/>
      <c r="J743" s="283"/>
      <c r="K743" s="284"/>
      <c r="L743" s="283">
        <f t="shared" si="49"/>
      </c>
      <c r="M743" s="284" t="e">
        <f t="shared" si="50"/>
        <v>#N/A</v>
      </c>
      <c r="N743" s="270">
        <f t="shared" si="51"/>
      </c>
    </row>
    <row r="744" spans="1:14" ht="9.75">
      <c r="A744" s="280"/>
      <c r="B744" s="276" t="e">
        <f>VLOOKUP(A744,Adr!A:B,2,FALSE)</f>
        <v>#N/A</v>
      </c>
      <c r="C744" s="288"/>
      <c r="D744" s="289"/>
      <c r="E744" s="279"/>
      <c r="F744" s="280"/>
      <c r="G744" s="281"/>
      <c r="H744" s="281"/>
      <c r="I744" s="282"/>
      <c r="J744" s="283"/>
      <c r="K744" s="284"/>
      <c r="L744" s="283">
        <f t="shared" si="49"/>
      </c>
      <c r="M744" s="284" t="e">
        <f t="shared" si="50"/>
        <v>#N/A</v>
      </c>
      <c r="N744" s="270">
        <f t="shared" si="51"/>
      </c>
    </row>
    <row r="745" spans="1:14" ht="9.75">
      <c r="A745" s="280"/>
      <c r="B745" s="276" t="e">
        <f>VLOOKUP(A745,Adr!A:B,2,FALSE)</f>
        <v>#N/A</v>
      </c>
      <c r="C745" s="277"/>
      <c r="D745" s="278"/>
      <c r="E745" s="279"/>
      <c r="F745" s="280"/>
      <c r="G745" s="281"/>
      <c r="H745" s="281"/>
      <c r="I745" s="282"/>
      <c r="J745" s="283"/>
      <c r="K745" s="284"/>
      <c r="L745" s="283">
        <f t="shared" si="49"/>
      </c>
      <c r="M745" s="284" t="e">
        <f t="shared" si="50"/>
        <v>#N/A</v>
      </c>
      <c r="N745" s="270">
        <f t="shared" si="51"/>
      </c>
    </row>
    <row r="746" spans="1:14" ht="9.75">
      <c r="A746" s="280"/>
      <c r="B746" s="276" t="e">
        <f>VLOOKUP(A746,Adr!A:B,2,FALSE)</f>
        <v>#N/A</v>
      </c>
      <c r="C746" s="288"/>
      <c r="D746" s="289"/>
      <c r="E746" s="279"/>
      <c r="F746" s="280"/>
      <c r="G746" s="281"/>
      <c r="H746" s="281"/>
      <c r="I746" s="282"/>
      <c r="J746" s="283"/>
      <c r="K746" s="284"/>
      <c r="L746" s="283">
        <f t="shared" si="49"/>
      </c>
      <c r="M746" s="284" t="e">
        <f t="shared" si="50"/>
        <v>#N/A</v>
      </c>
      <c r="N746" s="270">
        <f t="shared" si="51"/>
      </c>
    </row>
    <row r="747" spans="1:14" ht="9.75">
      <c r="A747" s="250"/>
      <c r="B747" s="276" t="e">
        <f>VLOOKUP(A747,Adr!A:B,2,FALSE)</f>
        <v>#N/A</v>
      </c>
      <c r="C747" s="281"/>
      <c r="D747" s="289"/>
      <c r="E747" s="279"/>
      <c r="F747" s="280"/>
      <c r="G747" s="285"/>
      <c r="H747" s="281"/>
      <c r="I747" s="282"/>
      <c r="J747" s="283"/>
      <c r="K747" s="284"/>
      <c r="L747" s="283">
        <f t="shared" si="49"/>
      </c>
      <c r="M747" s="284" t="e">
        <f t="shared" si="50"/>
        <v>#N/A</v>
      </c>
      <c r="N747" s="270">
        <f t="shared" si="51"/>
      </c>
    </row>
    <row r="748" spans="1:14" ht="9.75">
      <c r="A748" s="280"/>
      <c r="B748" s="276" t="e">
        <f>VLOOKUP(A748,Adr!A:B,2,FALSE)</f>
        <v>#N/A</v>
      </c>
      <c r="C748" s="281"/>
      <c r="D748" s="289"/>
      <c r="E748" s="279"/>
      <c r="F748" s="280"/>
      <c r="G748" s="281"/>
      <c r="H748" s="281"/>
      <c r="I748" s="282"/>
      <c r="J748" s="283"/>
      <c r="K748" s="284"/>
      <c r="L748" s="283">
        <f t="shared" si="49"/>
      </c>
      <c r="M748" s="284" t="e">
        <f t="shared" si="50"/>
        <v>#N/A</v>
      </c>
      <c r="N748" s="270">
        <f t="shared" si="51"/>
      </c>
    </row>
    <row r="749" spans="1:14" ht="9.75">
      <c r="A749" s="280"/>
      <c r="B749" s="276" t="e">
        <f>VLOOKUP(A749,Adr!A:B,2,FALSE)</f>
        <v>#N/A</v>
      </c>
      <c r="C749" s="294"/>
      <c r="D749" s="278"/>
      <c r="E749" s="279"/>
      <c r="F749" s="286"/>
      <c r="G749" s="294"/>
      <c r="H749" s="294"/>
      <c r="I749" s="282"/>
      <c r="J749" s="283"/>
      <c r="K749" s="284"/>
      <c r="L749" s="283">
        <f t="shared" si="49"/>
      </c>
      <c r="M749" s="284" t="e">
        <f t="shared" si="50"/>
        <v>#N/A</v>
      </c>
      <c r="N749" s="270">
        <f t="shared" si="51"/>
      </c>
    </row>
    <row r="750" spans="1:14" ht="9.75">
      <c r="A750" s="280"/>
      <c r="B750" s="276" t="e">
        <f>VLOOKUP(A750,Adr!A:B,2,FALSE)</f>
        <v>#N/A</v>
      </c>
      <c r="C750" s="294"/>
      <c r="D750" s="278"/>
      <c r="E750" s="279"/>
      <c r="F750" s="286"/>
      <c r="G750" s="294"/>
      <c r="H750" s="294"/>
      <c r="I750" s="282"/>
      <c r="J750" s="283"/>
      <c r="K750" s="284"/>
      <c r="L750" s="283">
        <f t="shared" si="49"/>
      </c>
      <c r="M750" s="284" t="e">
        <f t="shared" si="50"/>
        <v>#N/A</v>
      </c>
      <c r="N750" s="270">
        <f t="shared" si="51"/>
      </c>
    </row>
    <row r="751" spans="1:14" ht="9.75">
      <c r="A751" s="280"/>
      <c r="B751" s="276" t="e">
        <f>VLOOKUP(A751,Adr!A:B,2,FALSE)</f>
        <v>#N/A</v>
      </c>
      <c r="C751" s="281"/>
      <c r="D751" s="289"/>
      <c r="E751" s="279"/>
      <c r="F751" s="280"/>
      <c r="G751" s="281"/>
      <c r="H751" s="281"/>
      <c r="I751" s="282"/>
      <c r="J751" s="283"/>
      <c r="K751" s="284"/>
      <c r="L751" s="283">
        <f t="shared" si="49"/>
      </c>
      <c r="M751" s="284" t="e">
        <f t="shared" si="50"/>
        <v>#N/A</v>
      </c>
      <c r="N751" s="270">
        <f t="shared" si="51"/>
      </c>
    </row>
    <row r="752" spans="1:14" ht="9.75">
      <c r="A752" s="286"/>
      <c r="B752" s="276" t="e">
        <f>VLOOKUP(A752,Adr!A:B,2,FALSE)</f>
        <v>#N/A</v>
      </c>
      <c r="C752" s="294"/>
      <c r="D752" s="278"/>
      <c r="E752" s="279"/>
      <c r="F752" s="286"/>
      <c r="G752" s="281"/>
      <c r="H752" s="294"/>
      <c r="I752" s="282"/>
      <c r="J752" s="283"/>
      <c r="K752" s="284"/>
      <c r="L752" s="283">
        <f t="shared" si="49"/>
      </c>
      <c r="M752" s="284" t="e">
        <f t="shared" si="50"/>
        <v>#N/A</v>
      </c>
      <c r="N752" s="270">
        <f t="shared" si="51"/>
      </c>
    </row>
    <row r="753" spans="1:14" ht="9.75">
      <c r="A753" s="280"/>
      <c r="B753" s="276" t="e">
        <f>VLOOKUP(A753,Adr!A:B,2,FALSE)</f>
        <v>#N/A</v>
      </c>
      <c r="C753" s="294"/>
      <c r="D753" s="278"/>
      <c r="E753" s="279"/>
      <c r="F753" s="286"/>
      <c r="G753" s="294"/>
      <c r="H753" s="294"/>
      <c r="I753" s="282"/>
      <c r="J753" s="283"/>
      <c r="K753" s="284"/>
      <c r="L753" s="283">
        <f t="shared" si="49"/>
      </c>
      <c r="M753" s="284" t="e">
        <f t="shared" si="50"/>
        <v>#N/A</v>
      </c>
      <c r="N753" s="270">
        <f t="shared" si="51"/>
      </c>
    </row>
    <row r="754" spans="1:14" ht="9.75">
      <c r="A754" s="280"/>
      <c r="B754" s="276" t="e">
        <f>VLOOKUP(A754,Adr!A:B,2,FALSE)</f>
        <v>#N/A</v>
      </c>
      <c r="C754" s="288"/>
      <c r="D754" s="289"/>
      <c r="E754" s="279"/>
      <c r="F754" s="286"/>
      <c r="G754" s="294"/>
      <c r="H754" s="294"/>
      <c r="I754" s="295"/>
      <c r="J754" s="283"/>
      <c r="K754" s="284"/>
      <c r="L754" s="283">
        <f t="shared" si="49"/>
      </c>
      <c r="M754" s="284" t="e">
        <f t="shared" si="50"/>
        <v>#N/A</v>
      </c>
      <c r="N754" s="270">
        <f t="shared" si="51"/>
      </c>
    </row>
    <row r="755" spans="1:14" ht="9.75">
      <c r="A755" s="280"/>
      <c r="B755" s="276" t="e">
        <f>VLOOKUP(A755,Adr!A:B,2,FALSE)</f>
        <v>#N/A</v>
      </c>
      <c r="C755" s="288"/>
      <c r="D755" s="289"/>
      <c r="E755" s="279"/>
      <c r="F755" s="286"/>
      <c r="G755" s="294"/>
      <c r="H755" s="294"/>
      <c r="I755" s="295"/>
      <c r="J755" s="283"/>
      <c r="K755" s="284"/>
      <c r="L755" s="283">
        <f t="shared" si="49"/>
      </c>
      <c r="M755" s="284" t="e">
        <f t="shared" si="50"/>
        <v>#N/A</v>
      </c>
      <c r="N755" s="270">
        <f t="shared" si="51"/>
      </c>
    </row>
    <row r="756" spans="1:14" ht="9.75">
      <c r="A756" s="280"/>
      <c r="B756" s="276" t="e">
        <f>VLOOKUP(A756,Adr!A:B,2,FALSE)</f>
        <v>#N/A</v>
      </c>
      <c r="C756" s="277"/>
      <c r="D756" s="290"/>
      <c r="E756" s="279"/>
      <c r="F756" s="280"/>
      <c r="G756" s="281"/>
      <c r="H756" s="281"/>
      <c r="I756" s="295"/>
      <c r="J756" s="283"/>
      <c r="K756" s="284"/>
      <c r="L756" s="283">
        <f t="shared" si="49"/>
      </c>
      <c r="M756" s="284" t="e">
        <f t="shared" si="50"/>
        <v>#N/A</v>
      </c>
      <c r="N756" s="270">
        <f t="shared" si="51"/>
      </c>
    </row>
    <row r="757" spans="1:14" ht="9.75">
      <c r="A757" s="280"/>
      <c r="B757" s="276" t="e">
        <f>VLOOKUP(A757,Adr!A:B,2,FALSE)</f>
        <v>#N/A</v>
      </c>
      <c r="C757" s="277"/>
      <c r="D757" s="290"/>
      <c r="E757" s="279"/>
      <c r="F757" s="280"/>
      <c r="G757" s="281"/>
      <c r="H757" s="281"/>
      <c r="I757" s="295"/>
      <c r="J757" s="283"/>
      <c r="K757" s="284"/>
      <c r="L757" s="283">
        <f t="shared" si="49"/>
      </c>
      <c r="M757" s="284" t="e">
        <f t="shared" si="50"/>
        <v>#N/A</v>
      </c>
      <c r="N757" s="270">
        <f t="shared" si="51"/>
      </c>
    </row>
    <row r="758" spans="1:14" ht="9.75">
      <c r="A758" s="280"/>
      <c r="B758" s="276" t="e">
        <f>VLOOKUP(A758,Adr!A:B,2,FALSE)</f>
        <v>#N/A</v>
      </c>
      <c r="C758" s="288"/>
      <c r="D758" s="289"/>
      <c r="E758" s="279"/>
      <c r="F758" s="280"/>
      <c r="G758" s="281"/>
      <c r="H758" s="281"/>
      <c r="I758" s="282"/>
      <c r="J758" s="283"/>
      <c r="K758" s="284"/>
      <c r="L758" s="283">
        <f t="shared" si="49"/>
      </c>
      <c r="M758" s="284" t="e">
        <f t="shared" si="50"/>
        <v>#N/A</v>
      </c>
      <c r="N758" s="270">
        <f t="shared" si="51"/>
      </c>
    </row>
    <row r="759" spans="1:14" ht="9.75">
      <c r="A759" s="280"/>
      <c r="B759" s="276" t="e">
        <f>VLOOKUP(A759,Adr!A:B,2,FALSE)</f>
        <v>#N/A</v>
      </c>
      <c r="C759" s="294"/>
      <c r="D759" s="278"/>
      <c r="E759" s="279"/>
      <c r="F759" s="286"/>
      <c r="G759" s="294"/>
      <c r="H759" s="294"/>
      <c r="I759" s="282"/>
      <c r="J759" s="283"/>
      <c r="K759" s="284"/>
      <c r="L759" s="283">
        <f t="shared" si="49"/>
      </c>
      <c r="M759" s="284" t="e">
        <f t="shared" si="50"/>
        <v>#N/A</v>
      </c>
      <c r="N759" s="270">
        <f t="shared" si="51"/>
      </c>
    </row>
    <row r="760" spans="1:14" ht="9.75">
      <c r="A760" s="280"/>
      <c r="B760" s="276" t="e">
        <f>VLOOKUP(A760,Adr!A:B,2,FALSE)</f>
        <v>#N/A</v>
      </c>
      <c r="C760" s="294"/>
      <c r="D760" s="278"/>
      <c r="E760" s="279"/>
      <c r="F760" s="286"/>
      <c r="G760" s="294"/>
      <c r="H760" s="294"/>
      <c r="I760" s="282"/>
      <c r="J760" s="283"/>
      <c r="K760" s="284"/>
      <c r="L760" s="283">
        <f t="shared" si="49"/>
      </c>
      <c r="M760" s="284" t="e">
        <f t="shared" si="50"/>
        <v>#N/A</v>
      </c>
      <c r="N760" s="270">
        <f t="shared" si="51"/>
      </c>
    </row>
    <row r="761" spans="1:14" ht="9.75">
      <c r="A761" s="280"/>
      <c r="B761" s="276" t="e">
        <f>VLOOKUP(A761,Adr!A:B,2,FALSE)</f>
        <v>#N/A</v>
      </c>
      <c r="C761" s="288"/>
      <c r="D761" s="289"/>
      <c r="E761" s="279"/>
      <c r="F761" s="286"/>
      <c r="G761" s="294"/>
      <c r="H761" s="294"/>
      <c r="I761" s="295"/>
      <c r="J761" s="283"/>
      <c r="K761" s="284"/>
      <c r="L761" s="283">
        <f t="shared" si="49"/>
      </c>
      <c r="M761" s="284" t="e">
        <f t="shared" si="50"/>
        <v>#N/A</v>
      </c>
      <c r="N761" s="270">
        <f t="shared" si="51"/>
      </c>
    </row>
    <row r="762" spans="1:14" ht="9.75">
      <c r="A762" s="280"/>
      <c r="B762" s="276" t="e">
        <f>VLOOKUP(A762,Adr!A:B,2,FALSE)</f>
        <v>#N/A</v>
      </c>
      <c r="C762" s="294"/>
      <c r="D762" s="278"/>
      <c r="E762" s="279"/>
      <c r="F762" s="286"/>
      <c r="G762" s="294"/>
      <c r="H762" s="294"/>
      <c r="I762" s="282"/>
      <c r="J762" s="283"/>
      <c r="K762" s="284"/>
      <c r="L762" s="283">
        <f t="shared" si="49"/>
      </c>
      <c r="M762" s="284" t="e">
        <f t="shared" si="50"/>
        <v>#N/A</v>
      </c>
      <c r="N762" s="270">
        <f t="shared" si="51"/>
      </c>
    </row>
    <row r="763" spans="1:14" ht="9.75">
      <c r="A763" s="280"/>
      <c r="B763" s="276" t="e">
        <f>VLOOKUP(A763,Adr!A:B,2,FALSE)</f>
        <v>#N/A</v>
      </c>
      <c r="C763" s="294"/>
      <c r="D763" s="278"/>
      <c r="E763" s="279"/>
      <c r="F763" s="286"/>
      <c r="G763" s="294"/>
      <c r="H763" s="294"/>
      <c r="I763" s="282"/>
      <c r="J763" s="283"/>
      <c r="K763" s="284"/>
      <c r="L763" s="283">
        <f t="shared" si="49"/>
      </c>
      <c r="M763" s="284" t="e">
        <f t="shared" si="50"/>
        <v>#N/A</v>
      </c>
      <c r="N763" s="270">
        <f t="shared" si="51"/>
      </c>
    </row>
    <row r="764" spans="1:14" ht="9.75">
      <c r="A764" s="280"/>
      <c r="B764" s="276" t="e">
        <f>VLOOKUP(A764,Adr!A:B,2,FALSE)</f>
        <v>#N/A</v>
      </c>
      <c r="C764" s="294"/>
      <c r="D764" s="278"/>
      <c r="E764" s="279"/>
      <c r="F764" s="286"/>
      <c r="G764" s="294"/>
      <c r="H764" s="294"/>
      <c r="I764" s="282"/>
      <c r="J764" s="283"/>
      <c r="K764" s="284"/>
      <c r="L764" s="283">
        <f t="shared" si="49"/>
      </c>
      <c r="M764" s="284" t="e">
        <f t="shared" si="50"/>
        <v>#N/A</v>
      </c>
      <c r="N764" s="270">
        <f t="shared" si="51"/>
      </c>
    </row>
    <row r="765" spans="1:14" ht="9.75">
      <c r="A765" s="280"/>
      <c r="B765" s="276" t="e">
        <f>VLOOKUP(A765,Adr!A:B,2,FALSE)</f>
        <v>#N/A</v>
      </c>
      <c r="C765" s="294"/>
      <c r="D765" s="278"/>
      <c r="E765" s="279"/>
      <c r="F765" s="286"/>
      <c r="G765" s="294"/>
      <c r="H765" s="294"/>
      <c r="I765" s="282"/>
      <c r="J765" s="283"/>
      <c r="K765" s="284"/>
      <c r="L765" s="283">
        <f t="shared" si="49"/>
      </c>
      <c r="M765" s="284" t="e">
        <f t="shared" si="50"/>
        <v>#N/A</v>
      </c>
      <c r="N765" s="270">
        <f t="shared" si="51"/>
      </c>
    </row>
    <row r="766" spans="1:14" ht="9.75">
      <c r="A766" s="280"/>
      <c r="B766" s="276" t="e">
        <f>VLOOKUP(A766,Adr!A:B,2,FALSE)</f>
        <v>#N/A</v>
      </c>
      <c r="C766" s="288"/>
      <c r="D766" s="289"/>
      <c r="E766" s="279"/>
      <c r="F766" s="286"/>
      <c r="G766" s="294"/>
      <c r="H766" s="294"/>
      <c r="I766" s="295"/>
      <c r="J766" s="283"/>
      <c r="K766" s="284"/>
      <c r="L766" s="283">
        <f t="shared" si="49"/>
      </c>
      <c r="M766" s="284" t="e">
        <f t="shared" si="50"/>
        <v>#N/A</v>
      </c>
      <c r="N766" s="270">
        <f t="shared" si="51"/>
      </c>
    </row>
    <row r="767" spans="1:14" ht="9.75">
      <c r="A767" s="280"/>
      <c r="B767" s="276" t="e">
        <f>VLOOKUP(A767,Adr!A:B,2,FALSE)</f>
        <v>#N/A</v>
      </c>
      <c r="C767" s="294"/>
      <c r="D767" s="278"/>
      <c r="E767" s="279"/>
      <c r="F767" s="286"/>
      <c r="G767" s="294"/>
      <c r="H767" s="294"/>
      <c r="I767" s="282"/>
      <c r="J767" s="283"/>
      <c r="K767" s="284"/>
      <c r="L767" s="283">
        <f t="shared" si="49"/>
      </c>
      <c r="M767" s="284" t="e">
        <f t="shared" si="50"/>
        <v>#N/A</v>
      </c>
      <c r="N767" s="270">
        <f t="shared" si="51"/>
      </c>
    </row>
    <row r="768" spans="1:14" ht="9.75">
      <c r="A768" s="280"/>
      <c r="B768" s="276" t="e">
        <f>VLOOKUP(A768,Adr!A:B,2,FALSE)</f>
        <v>#N/A</v>
      </c>
      <c r="C768" s="277"/>
      <c r="D768" s="290"/>
      <c r="E768" s="279"/>
      <c r="F768" s="280"/>
      <c r="G768" s="281"/>
      <c r="H768" s="281"/>
      <c r="I768" s="295"/>
      <c r="J768" s="283"/>
      <c r="K768" s="284"/>
      <c r="L768" s="283">
        <f t="shared" si="49"/>
      </c>
      <c r="M768" s="284" t="e">
        <f t="shared" si="50"/>
        <v>#N/A</v>
      </c>
      <c r="N768" s="270">
        <f t="shared" si="51"/>
      </c>
    </row>
    <row r="769" spans="1:14" ht="9.75">
      <c r="A769" s="280"/>
      <c r="B769" s="276" t="e">
        <f>VLOOKUP(A769,Adr!A:B,2,FALSE)</f>
        <v>#N/A</v>
      </c>
      <c r="C769" s="288"/>
      <c r="D769" s="289"/>
      <c r="E769" s="279"/>
      <c r="F769" s="280"/>
      <c r="G769" s="281"/>
      <c r="H769" s="281"/>
      <c r="I769" s="282"/>
      <c r="J769" s="283"/>
      <c r="K769" s="284"/>
      <c r="L769" s="283">
        <f t="shared" si="49"/>
      </c>
      <c r="M769" s="284" t="e">
        <f t="shared" si="50"/>
        <v>#N/A</v>
      </c>
      <c r="N769" s="270">
        <f t="shared" si="51"/>
      </c>
    </row>
    <row r="770" spans="1:14" ht="9.75">
      <c r="A770" s="280"/>
      <c r="B770" s="276" t="e">
        <f>VLOOKUP(A770,Adr!A:B,2,FALSE)</f>
        <v>#N/A</v>
      </c>
      <c r="C770" s="277"/>
      <c r="D770" s="278"/>
      <c r="E770" s="279"/>
      <c r="F770" s="280"/>
      <c r="G770" s="281"/>
      <c r="H770" s="281"/>
      <c r="I770" s="282"/>
      <c r="J770" s="283"/>
      <c r="K770" s="284"/>
      <c r="L770" s="283">
        <f aca="true" t="shared" si="52" ref="L770:L823">A770&amp;G770&amp;H770</f>
      </c>
      <c r="M770" s="284" t="e">
        <f aca="true" t="shared" si="53" ref="M770:M823">B770&amp;F770&amp;H770&amp;C770</f>
        <v>#N/A</v>
      </c>
      <c r="N770" s="270">
        <f aca="true" t="shared" si="54" ref="N770:N823">+I770&amp;H770</f>
      </c>
    </row>
    <row r="771" spans="1:14" ht="9.75">
      <c r="A771" s="280"/>
      <c r="B771" s="276" t="e">
        <f>VLOOKUP(A771,Adr!A:B,2,FALSE)</f>
        <v>#N/A</v>
      </c>
      <c r="C771" s="288"/>
      <c r="D771" s="289"/>
      <c r="E771" s="279"/>
      <c r="F771" s="286"/>
      <c r="G771" s="294"/>
      <c r="H771" s="294"/>
      <c r="I771" s="295"/>
      <c r="J771" s="283"/>
      <c r="K771" s="284"/>
      <c r="L771" s="283">
        <f t="shared" si="52"/>
      </c>
      <c r="M771" s="284" t="e">
        <f t="shared" si="53"/>
        <v>#N/A</v>
      </c>
      <c r="N771" s="270">
        <f t="shared" si="54"/>
      </c>
    </row>
    <row r="772" spans="1:14" ht="9.75">
      <c r="A772" s="280"/>
      <c r="B772" s="276" t="e">
        <f>VLOOKUP(A772,Adr!A:B,2,FALSE)</f>
        <v>#N/A</v>
      </c>
      <c r="C772" s="288"/>
      <c r="D772" s="289"/>
      <c r="E772" s="279"/>
      <c r="F772" s="286"/>
      <c r="G772" s="294"/>
      <c r="H772" s="294"/>
      <c r="I772" s="295"/>
      <c r="J772" s="283"/>
      <c r="K772" s="284"/>
      <c r="L772" s="283">
        <f t="shared" si="52"/>
      </c>
      <c r="M772" s="284" t="e">
        <f t="shared" si="53"/>
        <v>#N/A</v>
      </c>
      <c r="N772" s="270">
        <f t="shared" si="54"/>
      </c>
    </row>
    <row r="773" spans="1:14" ht="9.75">
      <c r="A773" s="280"/>
      <c r="B773" s="276" t="e">
        <f>VLOOKUP(A773,Adr!A:B,2,FALSE)</f>
        <v>#N/A</v>
      </c>
      <c r="C773" s="294"/>
      <c r="D773" s="278"/>
      <c r="E773" s="279"/>
      <c r="F773" s="286"/>
      <c r="G773" s="294"/>
      <c r="H773" s="294"/>
      <c r="I773" s="282"/>
      <c r="J773" s="283"/>
      <c r="K773" s="284"/>
      <c r="L773" s="283">
        <f t="shared" si="52"/>
      </c>
      <c r="M773" s="284" t="e">
        <f t="shared" si="53"/>
        <v>#N/A</v>
      </c>
      <c r="N773" s="270">
        <f t="shared" si="54"/>
      </c>
    </row>
    <row r="774" spans="1:14" ht="9.75">
      <c r="A774" s="280"/>
      <c r="B774" s="276" t="e">
        <f>VLOOKUP(A774,Adr!A:B,2,FALSE)</f>
        <v>#N/A</v>
      </c>
      <c r="C774" s="281"/>
      <c r="D774" s="289"/>
      <c r="E774" s="279"/>
      <c r="F774" s="280"/>
      <c r="G774" s="281"/>
      <c r="H774" s="281"/>
      <c r="I774" s="282"/>
      <c r="J774" s="283"/>
      <c r="K774" s="284"/>
      <c r="L774" s="283">
        <f t="shared" si="52"/>
      </c>
      <c r="M774" s="284" t="e">
        <f t="shared" si="53"/>
        <v>#N/A</v>
      </c>
      <c r="N774" s="270">
        <f t="shared" si="54"/>
      </c>
    </row>
    <row r="775" spans="1:14" ht="9.75">
      <c r="A775" s="280"/>
      <c r="B775" s="276" t="e">
        <f>VLOOKUP(A775,Adr!A:B,2,FALSE)</f>
        <v>#N/A</v>
      </c>
      <c r="C775" s="277"/>
      <c r="D775" s="290"/>
      <c r="E775" s="279"/>
      <c r="F775" s="280"/>
      <c r="G775" s="281"/>
      <c r="H775" s="281"/>
      <c r="I775" s="295"/>
      <c r="J775" s="283"/>
      <c r="K775" s="284"/>
      <c r="L775" s="283">
        <f t="shared" si="52"/>
      </c>
      <c r="M775" s="284" t="e">
        <f t="shared" si="53"/>
        <v>#N/A</v>
      </c>
      <c r="N775" s="270">
        <f t="shared" si="54"/>
      </c>
    </row>
    <row r="776" spans="1:14" ht="9.75">
      <c r="A776" s="280"/>
      <c r="B776" s="276" t="e">
        <f>VLOOKUP(A776,Adr!A:B,2,FALSE)</f>
        <v>#N/A</v>
      </c>
      <c r="C776" s="277"/>
      <c r="D776" s="290"/>
      <c r="E776" s="279"/>
      <c r="F776" s="280"/>
      <c r="G776" s="281"/>
      <c r="H776" s="281"/>
      <c r="I776" s="295"/>
      <c r="J776" s="283"/>
      <c r="K776" s="284"/>
      <c r="L776" s="283">
        <f t="shared" si="52"/>
      </c>
      <c r="M776" s="284" t="e">
        <f t="shared" si="53"/>
        <v>#N/A</v>
      </c>
      <c r="N776" s="270">
        <f t="shared" si="54"/>
      </c>
    </row>
    <row r="777" spans="1:14" ht="9.75">
      <c r="A777" s="286"/>
      <c r="B777" s="276" t="e">
        <f>VLOOKUP(A777,Adr!A:B,2,FALSE)</f>
        <v>#N/A</v>
      </c>
      <c r="C777" s="294"/>
      <c r="D777" s="278"/>
      <c r="E777" s="279"/>
      <c r="F777" s="286"/>
      <c r="G777" s="294"/>
      <c r="H777" s="294"/>
      <c r="I777" s="282"/>
      <c r="J777" s="283"/>
      <c r="K777" s="284"/>
      <c r="L777" s="283">
        <f t="shared" si="52"/>
      </c>
      <c r="M777" s="284" t="e">
        <f t="shared" si="53"/>
        <v>#N/A</v>
      </c>
      <c r="N777" s="270">
        <f t="shared" si="54"/>
      </c>
    </row>
    <row r="778" spans="1:14" ht="9.75">
      <c r="A778" s="244"/>
      <c r="B778" s="276" t="e">
        <f>VLOOKUP(A778,Adr!A:B,2,FALSE)</f>
        <v>#N/A</v>
      </c>
      <c r="C778" s="281"/>
      <c r="D778" s="289"/>
      <c r="E778" s="279"/>
      <c r="F778" s="280"/>
      <c r="G778" s="285"/>
      <c r="H778" s="281"/>
      <c r="I778" s="282"/>
      <c r="J778" s="283"/>
      <c r="K778" s="284"/>
      <c r="L778" s="283">
        <f t="shared" si="52"/>
      </c>
      <c r="M778" s="284" t="e">
        <f t="shared" si="53"/>
        <v>#N/A</v>
      </c>
      <c r="N778" s="270">
        <f t="shared" si="54"/>
      </c>
    </row>
    <row r="779" spans="1:14" ht="9.75">
      <c r="A779" s="280"/>
      <c r="B779" s="276" t="e">
        <f>VLOOKUP(A779,Adr!A:B,2,FALSE)</f>
        <v>#N/A</v>
      </c>
      <c r="C779" s="288"/>
      <c r="D779" s="289"/>
      <c r="E779" s="279"/>
      <c r="F779" s="280"/>
      <c r="G779" s="281"/>
      <c r="H779" s="281"/>
      <c r="I779" s="282"/>
      <c r="J779" s="283"/>
      <c r="K779" s="284"/>
      <c r="L779" s="283">
        <f t="shared" si="52"/>
      </c>
      <c r="M779" s="284" t="e">
        <f t="shared" si="53"/>
        <v>#N/A</v>
      </c>
      <c r="N779" s="270">
        <f t="shared" si="54"/>
      </c>
    </row>
    <row r="780" spans="1:14" ht="9.75">
      <c r="A780" s="250"/>
      <c r="B780" s="276" t="e">
        <f>VLOOKUP(A780,Adr!A:B,2,FALSE)</f>
        <v>#N/A</v>
      </c>
      <c r="C780" s="281"/>
      <c r="D780" s="289"/>
      <c r="E780" s="279"/>
      <c r="F780" s="280"/>
      <c r="G780" s="285"/>
      <c r="H780" s="281"/>
      <c r="I780" s="282"/>
      <c r="J780" s="283"/>
      <c r="K780" s="284"/>
      <c r="L780" s="283">
        <f t="shared" si="52"/>
      </c>
      <c r="M780" s="284" t="e">
        <f t="shared" si="53"/>
        <v>#N/A</v>
      </c>
      <c r="N780" s="270">
        <f t="shared" si="54"/>
      </c>
    </row>
    <row r="781" spans="1:14" ht="9.75">
      <c r="A781" s="250"/>
      <c r="B781" s="276" t="e">
        <f>VLOOKUP(A781,Adr!A:B,2,FALSE)</f>
        <v>#N/A</v>
      </c>
      <c r="C781" s="281"/>
      <c r="D781" s="289"/>
      <c r="E781" s="279"/>
      <c r="F781" s="280"/>
      <c r="G781" s="285"/>
      <c r="H781" s="281"/>
      <c r="I781" s="282"/>
      <c r="J781" s="283"/>
      <c r="K781" s="284"/>
      <c r="L781" s="283">
        <f t="shared" si="52"/>
      </c>
      <c r="M781" s="284" t="e">
        <f t="shared" si="53"/>
        <v>#N/A</v>
      </c>
      <c r="N781" s="270">
        <f t="shared" si="54"/>
      </c>
    </row>
    <row r="782" spans="1:14" ht="9.75">
      <c r="A782" s="286"/>
      <c r="B782" s="276" t="e">
        <f>VLOOKUP(A782,Adr!A:B,2,FALSE)</f>
        <v>#N/A</v>
      </c>
      <c r="C782" s="294"/>
      <c r="D782" s="278"/>
      <c r="E782" s="279"/>
      <c r="F782" s="286"/>
      <c r="G782" s="294"/>
      <c r="H782" s="294"/>
      <c r="I782" s="282"/>
      <c r="J782" s="283"/>
      <c r="K782" s="284"/>
      <c r="L782" s="283">
        <f t="shared" si="52"/>
      </c>
      <c r="M782" s="284" t="e">
        <f t="shared" si="53"/>
        <v>#N/A</v>
      </c>
      <c r="N782" s="270">
        <f t="shared" si="54"/>
      </c>
    </row>
    <row r="783" spans="1:14" ht="9.75">
      <c r="A783" s="280"/>
      <c r="B783" s="276" t="e">
        <f>VLOOKUP(A783,Adr!A:B,2,FALSE)</f>
        <v>#N/A</v>
      </c>
      <c r="C783" s="288"/>
      <c r="D783" s="289"/>
      <c r="E783" s="279"/>
      <c r="F783" s="286"/>
      <c r="G783" s="294"/>
      <c r="H783" s="294"/>
      <c r="I783" s="295"/>
      <c r="J783" s="283"/>
      <c r="K783" s="284"/>
      <c r="L783" s="283">
        <f t="shared" si="52"/>
      </c>
      <c r="M783" s="284" t="e">
        <f t="shared" si="53"/>
        <v>#N/A</v>
      </c>
      <c r="N783" s="270">
        <f t="shared" si="54"/>
      </c>
    </row>
    <row r="784" spans="1:14" ht="9.75">
      <c r="A784" s="280"/>
      <c r="B784" s="276" t="e">
        <f>VLOOKUP(A784,Adr!A:B,2,FALSE)</f>
        <v>#N/A</v>
      </c>
      <c r="C784" s="288"/>
      <c r="D784" s="289"/>
      <c r="E784" s="279"/>
      <c r="F784" s="286"/>
      <c r="G784" s="294"/>
      <c r="H784" s="294"/>
      <c r="I784" s="295"/>
      <c r="J784" s="283"/>
      <c r="K784" s="284"/>
      <c r="L784" s="283">
        <f t="shared" si="52"/>
      </c>
      <c r="M784" s="284" t="e">
        <f t="shared" si="53"/>
        <v>#N/A</v>
      </c>
      <c r="N784" s="270">
        <f t="shared" si="54"/>
      </c>
    </row>
    <row r="785" spans="1:14" ht="9.75">
      <c r="A785" s="280"/>
      <c r="B785" s="276" t="e">
        <f>VLOOKUP(A785,Adr!A:B,2,FALSE)</f>
        <v>#N/A</v>
      </c>
      <c r="C785" s="281"/>
      <c r="D785" s="289"/>
      <c r="E785" s="279"/>
      <c r="F785" s="280"/>
      <c r="G785" s="281"/>
      <c r="H785" s="281"/>
      <c r="I785" s="282"/>
      <c r="J785" s="283"/>
      <c r="K785" s="284"/>
      <c r="L785" s="283">
        <f t="shared" si="52"/>
      </c>
      <c r="M785" s="284" t="e">
        <f t="shared" si="53"/>
        <v>#N/A</v>
      </c>
      <c r="N785" s="270">
        <f t="shared" si="54"/>
      </c>
    </row>
    <row r="786" spans="1:14" ht="9.75">
      <c r="A786" s="280"/>
      <c r="B786" s="276" t="e">
        <f>VLOOKUP(A786,Adr!A:B,2,FALSE)</f>
        <v>#N/A</v>
      </c>
      <c r="C786" s="294"/>
      <c r="D786" s="278"/>
      <c r="E786" s="279"/>
      <c r="F786" s="286"/>
      <c r="G786" s="294"/>
      <c r="H786" s="294"/>
      <c r="I786" s="282"/>
      <c r="J786" s="283"/>
      <c r="K786" s="284"/>
      <c r="L786" s="283">
        <f t="shared" si="52"/>
      </c>
      <c r="M786" s="284" t="e">
        <f t="shared" si="53"/>
        <v>#N/A</v>
      </c>
      <c r="N786" s="270">
        <f t="shared" si="54"/>
      </c>
    </row>
    <row r="787" spans="1:14" ht="9.75">
      <c r="A787" s="280"/>
      <c r="B787" s="276" t="e">
        <f>VLOOKUP(A787,Adr!A:B,2,FALSE)</f>
        <v>#N/A</v>
      </c>
      <c r="C787" s="294"/>
      <c r="D787" s="278"/>
      <c r="E787" s="279"/>
      <c r="F787" s="286"/>
      <c r="G787" s="294"/>
      <c r="H787" s="294"/>
      <c r="I787" s="282"/>
      <c r="J787" s="283"/>
      <c r="K787" s="284"/>
      <c r="L787" s="283">
        <f t="shared" si="52"/>
      </c>
      <c r="M787" s="284" t="e">
        <f t="shared" si="53"/>
        <v>#N/A</v>
      </c>
      <c r="N787" s="270">
        <f t="shared" si="54"/>
      </c>
    </row>
    <row r="788" spans="1:14" ht="9.75">
      <c r="A788" s="280"/>
      <c r="B788" s="276" t="e">
        <f>VLOOKUP(A788,Adr!A:B,2,FALSE)</f>
        <v>#N/A</v>
      </c>
      <c r="C788" s="288"/>
      <c r="D788" s="289"/>
      <c r="E788" s="279"/>
      <c r="F788" s="286"/>
      <c r="G788" s="294"/>
      <c r="H788" s="294"/>
      <c r="I788" s="295"/>
      <c r="J788" s="283"/>
      <c r="K788" s="284"/>
      <c r="L788" s="283">
        <f t="shared" si="52"/>
      </c>
      <c r="M788" s="284" t="e">
        <f t="shared" si="53"/>
        <v>#N/A</v>
      </c>
      <c r="N788" s="270">
        <f t="shared" si="54"/>
      </c>
    </row>
    <row r="789" spans="1:14" ht="9.75">
      <c r="A789" s="286"/>
      <c r="B789" s="276" t="e">
        <f>VLOOKUP(A789,Adr!A:B,2,FALSE)</f>
        <v>#N/A</v>
      </c>
      <c r="C789" s="294"/>
      <c r="D789" s="278"/>
      <c r="E789" s="287"/>
      <c r="F789" s="286"/>
      <c r="G789" s="294"/>
      <c r="H789" s="294"/>
      <c r="I789" s="282"/>
      <c r="J789" s="283"/>
      <c r="K789" s="284"/>
      <c r="L789" s="283">
        <f t="shared" si="52"/>
      </c>
      <c r="M789" s="284" t="e">
        <f t="shared" si="53"/>
        <v>#N/A</v>
      </c>
      <c r="N789" s="270">
        <f t="shared" si="54"/>
      </c>
    </row>
    <row r="790" spans="1:14" ht="9.75">
      <c r="A790" s="286"/>
      <c r="B790" s="276" t="e">
        <f>VLOOKUP(A790,Adr!A:B,2,FALSE)</f>
        <v>#N/A</v>
      </c>
      <c r="C790" s="294"/>
      <c r="D790" s="278"/>
      <c r="E790" s="287"/>
      <c r="F790" s="286"/>
      <c r="G790" s="294"/>
      <c r="H790" s="294"/>
      <c r="I790" s="282"/>
      <c r="J790" s="283"/>
      <c r="K790" s="284"/>
      <c r="L790" s="283">
        <f t="shared" si="52"/>
      </c>
      <c r="M790" s="284" t="e">
        <f t="shared" si="53"/>
        <v>#N/A</v>
      </c>
      <c r="N790" s="270">
        <f t="shared" si="54"/>
      </c>
    </row>
    <row r="791" spans="1:14" ht="9.75">
      <c r="A791" s="286"/>
      <c r="B791" s="276" t="e">
        <f>VLOOKUP(A791,Adr!A:B,2,FALSE)</f>
        <v>#N/A</v>
      </c>
      <c r="C791" s="294"/>
      <c r="D791" s="278"/>
      <c r="E791" s="287"/>
      <c r="F791" s="286"/>
      <c r="G791" s="294"/>
      <c r="H791" s="294"/>
      <c r="I791" s="282"/>
      <c r="J791" s="283"/>
      <c r="K791" s="284"/>
      <c r="L791" s="283">
        <f t="shared" si="52"/>
      </c>
      <c r="M791" s="284" t="e">
        <f t="shared" si="53"/>
        <v>#N/A</v>
      </c>
      <c r="N791" s="270">
        <f t="shared" si="54"/>
      </c>
    </row>
    <row r="792" spans="1:14" ht="9.75">
      <c r="A792" s="286"/>
      <c r="B792" s="276" t="e">
        <f>VLOOKUP(A792,Adr!A:B,2,FALSE)</f>
        <v>#N/A</v>
      </c>
      <c r="C792" s="294"/>
      <c r="D792" s="278"/>
      <c r="E792" s="287"/>
      <c r="F792" s="286"/>
      <c r="G792" s="294"/>
      <c r="H792" s="294"/>
      <c r="I792" s="282"/>
      <c r="J792" s="283"/>
      <c r="K792" s="284"/>
      <c r="L792" s="283">
        <f t="shared" si="52"/>
      </c>
      <c r="M792" s="284" t="e">
        <f t="shared" si="53"/>
        <v>#N/A</v>
      </c>
      <c r="N792" s="270">
        <f t="shared" si="54"/>
      </c>
    </row>
    <row r="793" spans="1:14" ht="9.75">
      <c r="A793" s="286"/>
      <c r="B793" s="276" t="e">
        <f>VLOOKUP(A793,Adr!A:B,2,FALSE)</f>
        <v>#N/A</v>
      </c>
      <c r="C793" s="294"/>
      <c r="D793" s="278"/>
      <c r="E793" s="287"/>
      <c r="F793" s="286"/>
      <c r="G793" s="294"/>
      <c r="H793" s="294"/>
      <c r="I793" s="282"/>
      <c r="J793" s="283"/>
      <c r="K793" s="284"/>
      <c r="L793" s="283">
        <f t="shared" si="52"/>
      </c>
      <c r="M793" s="284" t="e">
        <f t="shared" si="53"/>
        <v>#N/A</v>
      </c>
      <c r="N793" s="270">
        <f t="shared" si="54"/>
      </c>
    </row>
    <row r="794" spans="1:14" ht="9.75">
      <c r="A794" s="286"/>
      <c r="B794" s="276" t="e">
        <f>VLOOKUP(A794,Adr!A:B,2,FALSE)</f>
        <v>#N/A</v>
      </c>
      <c r="C794" s="294"/>
      <c r="D794" s="278"/>
      <c r="E794" s="287"/>
      <c r="F794" s="286"/>
      <c r="G794" s="294"/>
      <c r="H794" s="294"/>
      <c r="I794" s="282"/>
      <c r="J794" s="283"/>
      <c r="K794" s="284"/>
      <c r="L794" s="283">
        <f t="shared" si="52"/>
      </c>
      <c r="M794" s="284" t="e">
        <f t="shared" si="53"/>
        <v>#N/A</v>
      </c>
      <c r="N794" s="270">
        <f t="shared" si="54"/>
      </c>
    </row>
    <row r="795" spans="1:14" ht="9.75">
      <c r="A795" s="286"/>
      <c r="B795" s="276" t="e">
        <f>VLOOKUP(A795,Adr!A:B,2,FALSE)</f>
        <v>#N/A</v>
      </c>
      <c r="C795" s="294"/>
      <c r="D795" s="278"/>
      <c r="E795" s="287"/>
      <c r="F795" s="286"/>
      <c r="G795" s="294"/>
      <c r="H795" s="294"/>
      <c r="I795" s="282"/>
      <c r="J795" s="283"/>
      <c r="K795" s="284"/>
      <c r="L795" s="283">
        <f t="shared" si="52"/>
      </c>
      <c r="M795" s="284" t="e">
        <f t="shared" si="53"/>
        <v>#N/A</v>
      </c>
      <c r="N795" s="270">
        <f t="shared" si="54"/>
      </c>
    </row>
    <row r="796" spans="1:14" ht="9.75">
      <c r="A796" s="286"/>
      <c r="B796" s="276" t="e">
        <f>VLOOKUP(A796,Adr!A:B,2,FALSE)</f>
        <v>#N/A</v>
      </c>
      <c r="C796" s="294"/>
      <c r="D796" s="278"/>
      <c r="E796" s="287"/>
      <c r="F796" s="286"/>
      <c r="G796" s="294"/>
      <c r="H796" s="294"/>
      <c r="I796" s="282"/>
      <c r="J796" s="283"/>
      <c r="K796" s="284"/>
      <c r="L796" s="283">
        <f t="shared" si="52"/>
      </c>
      <c r="M796" s="284" t="e">
        <f t="shared" si="53"/>
        <v>#N/A</v>
      </c>
      <c r="N796" s="270">
        <f t="shared" si="54"/>
      </c>
    </row>
    <row r="797" spans="1:14" ht="9.75">
      <c r="A797" s="286"/>
      <c r="B797" s="276" t="e">
        <f>VLOOKUP(A797,Adr!A:B,2,FALSE)</f>
        <v>#N/A</v>
      </c>
      <c r="C797" s="294"/>
      <c r="D797" s="278"/>
      <c r="E797" s="287"/>
      <c r="F797" s="286"/>
      <c r="G797" s="294"/>
      <c r="H797" s="294"/>
      <c r="I797" s="282"/>
      <c r="J797" s="283"/>
      <c r="K797" s="284"/>
      <c r="L797" s="283">
        <f t="shared" si="52"/>
      </c>
      <c r="M797" s="284" t="e">
        <f t="shared" si="53"/>
        <v>#N/A</v>
      </c>
      <c r="N797" s="270">
        <f t="shared" si="54"/>
      </c>
    </row>
    <row r="798" spans="1:14" ht="9.75">
      <c r="A798" s="286"/>
      <c r="B798" s="276" t="e">
        <f>VLOOKUP(A798,Adr!A:B,2,FALSE)</f>
        <v>#N/A</v>
      </c>
      <c r="C798" s="294"/>
      <c r="D798" s="278"/>
      <c r="E798" s="287"/>
      <c r="F798" s="286"/>
      <c r="G798" s="294"/>
      <c r="H798" s="294"/>
      <c r="I798" s="282"/>
      <c r="J798" s="283"/>
      <c r="K798" s="284"/>
      <c r="L798" s="283">
        <f t="shared" si="52"/>
      </c>
      <c r="M798" s="284" t="e">
        <f t="shared" si="53"/>
        <v>#N/A</v>
      </c>
      <c r="N798" s="270">
        <f t="shared" si="54"/>
      </c>
    </row>
    <row r="799" spans="1:14" ht="9.75">
      <c r="A799" s="286"/>
      <c r="B799" s="276" t="e">
        <f>VLOOKUP(A799,Adr!A:B,2,FALSE)</f>
        <v>#N/A</v>
      </c>
      <c r="C799" s="294"/>
      <c r="D799" s="278"/>
      <c r="E799" s="287"/>
      <c r="F799" s="286"/>
      <c r="G799" s="294"/>
      <c r="H799" s="294"/>
      <c r="I799" s="282"/>
      <c r="J799" s="283"/>
      <c r="K799" s="284"/>
      <c r="L799" s="283">
        <f t="shared" si="52"/>
      </c>
      <c r="M799" s="284" t="e">
        <f t="shared" si="53"/>
        <v>#N/A</v>
      </c>
      <c r="N799" s="270">
        <f t="shared" si="54"/>
      </c>
    </row>
    <row r="800" spans="1:14" ht="9.75">
      <c r="A800" s="286"/>
      <c r="B800" s="276" t="e">
        <f>VLOOKUP(A800,Adr!A:B,2,FALSE)</f>
        <v>#N/A</v>
      </c>
      <c r="C800" s="294"/>
      <c r="D800" s="278"/>
      <c r="E800" s="287"/>
      <c r="F800" s="286"/>
      <c r="G800" s="294"/>
      <c r="H800" s="294"/>
      <c r="I800" s="282"/>
      <c r="J800" s="283"/>
      <c r="K800" s="284"/>
      <c r="L800" s="283">
        <f t="shared" si="52"/>
      </c>
      <c r="M800" s="284" t="e">
        <f t="shared" si="53"/>
        <v>#N/A</v>
      </c>
      <c r="N800" s="270">
        <f t="shared" si="54"/>
      </c>
    </row>
    <row r="801" spans="1:14" ht="9.75">
      <c r="A801" s="286"/>
      <c r="B801" s="276" t="e">
        <f>VLOOKUP(A801,Adr!A:B,2,FALSE)</f>
        <v>#N/A</v>
      </c>
      <c r="C801" s="294"/>
      <c r="D801" s="278"/>
      <c r="E801" s="287"/>
      <c r="F801" s="286"/>
      <c r="G801" s="294"/>
      <c r="H801" s="294"/>
      <c r="I801" s="282"/>
      <c r="J801" s="283"/>
      <c r="K801" s="284"/>
      <c r="L801" s="283">
        <f t="shared" si="52"/>
      </c>
      <c r="M801" s="284" t="e">
        <f t="shared" si="53"/>
        <v>#N/A</v>
      </c>
      <c r="N801" s="270">
        <f t="shared" si="54"/>
      </c>
    </row>
    <row r="802" spans="1:14" ht="9.75">
      <c r="A802" s="286"/>
      <c r="B802" s="276" t="e">
        <f>VLOOKUP(A802,Adr!A:B,2,FALSE)</f>
        <v>#N/A</v>
      </c>
      <c r="C802" s="294"/>
      <c r="D802" s="278"/>
      <c r="E802" s="287"/>
      <c r="F802" s="286"/>
      <c r="G802" s="294"/>
      <c r="H802" s="294"/>
      <c r="I802" s="282"/>
      <c r="J802" s="283"/>
      <c r="K802" s="284"/>
      <c r="L802" s="283">
        <f t="shared" si="52"/>
      </c>
      <c r="M802" s="284" t="e">
        <f t="shared" si="53"/>
        <v>#N/A</v>
      </c>
      <c r="N802" s="270">
        <f t="shared" si="54"/>
      </c>
    </row>
    <row r="803" spans="1:14" ht="9.75">
      <c r="A803" s="286"/>
      <c r="B803" s="276" t="e">
        <f>VLOOKUP(A803,Adr!A:B,2,FALSE)</f>
        <v>#N/A</v>
      </c>
      <c r="C803" s="294"/>
      <c r="D803" s="278"/>
      <c r="E803" s="287"/>
      <c r="F803" s="286"/>
      <c r="G803" s="294"/>
      <c r="H803" s="294"/>
      <c r="I803" s="282"/>
      <c r="J803" s="283"/>
      <c r="K803" s="284"/>
      <c r="L803" s="283">
        <f t="shared" si="52"/>
      </c>
      <c r="M803" s="284" t="e">
        <f t="shared" si="53"/>
        <v>#N/A</v>
      </c>
      <c r="N803" s="270">
        <f t="shared" si="54"/>
      </c>
    </row>
    <row r="804" spans="1:14" ht="9.75">
      <c r="A804" s="286"/>
      <c r="B804" s="276" t="e">
        <f>VLOOKUP(A804,Adr!A:B,2,FALSE)</f>
        <v>#N/A</v>
      </c>
      <c r="C804" s="294"/>
      <c r="D804" s="278"/>
      <c r="E804" s="287"/>
      <c r="F804" s="286"/>
      <c r="G804" s="294"/>
      <c r="H804" s="294"/>
      <c r="I804" s="282"/>
      <c r="J804" s="283"/>
      <c r="K804" s="284"/>
      <c r="L804" s="283">
        <f t="shared" si="52"/>
      </c>
      <c r="M804" s="284" t="e">
        <f t="shared" si="53"/>
        <v>#N/A</v>
      </c>
      <c r="N804" s="270">
        <f t="shared" si="54"/>
      </c>
    </row>
    <row r="805" spans="1:14" ht="9.75">
      <c r="A805" s="286"/>
      <c r="B805" s="276" t="e">
        <f>VLOOKUP(A805,Adr!A:B,2,FALSE)</f>
        <v>#N/A</v>
      </c>
      <c r="C805" s="294"/>
      <c r="D805" s="278"/>
      <c r="E805" s="287"/>
      <c r="F805" s="286"/>
      <c r="G805" s="294"/>
      <c r="H805" s="294"/>
      <c r="I805" s="282"/>
      <c r="J805" s="283"/>
      <c r="K805" s="284"/>
      <c r="L805" s="283">
        <f t="shared" si="52"/>
      </c>
      <c r="M805" s="284" t="e">
        <f t="shared" si="53"/>
        <v>#N/A</v>
      </c>
      <c r="N805" s="270">
        <f t="shared" si="54"/>
      </c>
    </row>
    <row r="806" spans="1:14" ht="9.75">
      <c r="A806" s="286"/>
      <c r="B806" s="276" t="e">
        <f>VLOOKUP(A806,Adr!A:B,2,FALSE)</f>
        <v>#N/A</v>
      </c>
      <c r="C806" s="294"/>
      <c r="D806" s="278"/>
      <c r="E806" s="287"/>
      <c r="F806" s="286"/>
      <c r="G806" s="294"/>
      <c r="H806" s="294"/>
      <c r="I806" s="282"/>
      <c r="J806" s="283"/>
      <c r="K806" s="284"/>
      <c r="L806" s="283">
        <f t="shared" si="52"/>
      </c>
      <c r="M806" s="284" t="e">
        <f t="shared" si="53"/>
        <v>#N/A</v>
      </c>
      <c r="N806" s="270">
        <f t="shared" si="54"/>
      </c>
    </row>
    <row r="807" spans="1:14" ht="9.75">
      <c r="A807" s="286"/>
      <c r="B807" s="276" t="e">
        <f>VLOOKUP(A807,Adr!A:B,2,FALSE)</f>
        <v>#N/A</v>
      </c>
      <c r="C807" s="294"/>
      <c r="D807" s="278"/>
      <c r="E807" s="287"/>
      <c r="F807" s="286"/>
      <c r="G807" s="294"/>
      <c r="H807" s="294"/>
      <c r="I807" s="282"/>
      <c r="J807" s="283"/>
      <c r="K807" s="284"/>
      <c r="L807" s="283">
        <f t="shared" si="52"/>
      </c>
      <c r="M807" s="284" t="e">
        <f t="shared" si="53"/>
        <v>#N/A</v>
      </c>
      <c r="N807" s="270">
        <f t="shared" si="54"/>
      </c>
    </row>
    <row r="808" spans="1:14" ht="9.75">
      <c r="A808" s="286"/>
      <c r="B808" s="276" t="e">
        <f>VLOOKUP(A808,Adr!A:B,2,FALSE)</f>
        <v>#N/A</v>
      </c>
      <c r="C808" s="294"/>
      <c r="D808" s="278"/>
      <c r="E808" s="287"/>
      <c r="F808" s="286"/>
      <c r="G808" s="294"/>
      <c r="H808" s="294"/>
      <c r="I808" s="282"/>
      <c r="J808" s="283"/>
      <c r="K808" s="284"/>
      <c r="L808" s="283">
        <f t="shared" si="52"/>
      </c>
      <c r="M808" s="284" t="e">
        <f t="shared" si="53"/>
        <v>#N/A</v>
      </c>
      <c r="N808" s="270">
        <f t="shared" si="54"/>
      </c>
    </row>
    <row r="809" spans="1:14" ht="9.75">
      <c r="A809" s="286"/>
      <c r="B809" s="276" t="e">
        <f>VLOOKUP(A809,Adr!A:B,2,FALSE)</f>
        <v>#N/A</v>
      </c>
      <c r="C809" s="294"/>
      <c r="D809" s="278"/>
      <c r="E809" s="287"/>
      <c r="F809" s="286"/>
      <c r="G809" s="294"/>
      <c r="H809" s="294"/>
      <c r="I809" s="282"/>
      <c r="J809" s="283"/>
      <c r="K809" s="284"/>
      <c r="L809" s="283">
        <f t="shared" si="52"/>
      </c>
      <c r="M809" s="284" t="e">
        <f t="shared" si="53"/>
        <v>#N/A</v>
      </c>
      <c r="N809" s="270">
        <f t="shared" si="54"/>
      </c>
    </row>
    <row r="810" spans="1:14" ht="9.75">
      <c r="A810" s="286"/>
      <c r="B810" s="276" t="e">
        <f>VLOOKUP(A810,Adr!A:B,2,FALSE)</f>
        <v>#N/A</v>
      </c>
      <c r="C810" s="294"/>
      <c r="D810" s="278"/>
      <c r="E810" s="287"/>
      <c r="F810" s="286"/>
      <c r="G810" s="294"/>
      <c r="H810" s="294"/>
      <c r="I810" s="282"/>
      <c r="J810" s="283"/>
      <c r="K810" s="284"/>
      <c r="L810" s="283">
        <f t="shared" si="52"/>
      </c>
      <c r="M810" s="284" t="e">
        <f t="shared" si="53"/>
        <v>#N/A</v>
      </c>
      <c r="N810" s="270">
        <f t="shared" si="54"/>
      </c>
    </row>
    <row r="811" spans="1:14" ht="9.75">
      <c r="A811" s="286"/>
      <c r="B811" s="276" t="e">
        <f>VLOOKUP(A811,Adr!A:B,2,FALSE)</f>
        <v>#N/A</v>
      </c>
      <c r="C811" s="294"/>
      <c r="D811" s="278"/>
      <c r="E811" s="287"/>
      <c r="F811" s="286"/>
      <c r="G811" s="294"/>
      <c r="H811" s="294"/>
      <c r="I811" s="282"/>
      <c r="J811" s="283"/>
      <c r="K811" s="284"/>
      <c r="L811" s="283">
        <f t="shared" si="52"/>
      </c>
      <c r="M811" s="284" t="e">
        <f t="shared" si="53"/>
        <v>#N/A</v>
      </c>
      <c r="N811" s="270">
        <f t="shared" si="54"/>
      </c>
    </row>
    <row r="812" spans="1:14" ht="9.75">
      <c r="A812" s="286"/>
      <c r="B812" s="276" t="e">
        <f>VLOOKUP(A812,Adr!A:B,2,FALSE)</f>
        <v>#N/A</v>
      </c>
      <c r="C812" s="294"/>
      <c r="D812" s="278"/>
      <c r="E812" s="287"/>
      <c r="F812" s="286"/>
      <c r="G812" s="294"/>
      <c r="H812" s="294"/>
      <c r="I812" s="282"/>
      <c r="J812" s="283"/>
      <c r="K812" s="284"/>
      <c r="L812" s="283">
        <f t="shared" si="52"/>
      </c>
      <c r="M812" s="284" t="e">
        <f t="shared" si="53"/>
        <v>#N/A</v>
      </c>
      <c r="N812" s="270">
        <f t="shared" si="54"/>
      </c>
    </row>
    <row r="813" spans="1:14" ht="9.75">
      <c r="A813" s="280"/>
      <c r="B813" s="276" t="e">
        <f>VLOOKUP(A813,Adr!A:B,2,FALSE)</f>
        <v>#N/A</v>
      </c>
      <c r="C813" s="277"/>
      <c r="D813" s="290"/>
      <c r="E813" s="279"/>
      <c r="F813" s="280"/>
      <c r="G813" s="281"/>
      <c r="H813" s="281"/>
      <c r="I813" s="295"/>
      <c r="J813" s="283"/>
      <c r="K813" s="284"/>
      <c r="L813" s="283">
        <f t="shared" si="52"/>
      </c>
      <c r="M813" s="284" t="e">
        <f t="shared" si="53"/>
        <v>#N/A</v>
      </c>
      <c r="N813" s="270">
        <f t="shared" si="54"/>
      </c>
    </row>
    <row r="814" spans="1:14" ht="9.75">
      <c r="A814" s="280"/>
      <c r="B814" s="276" t="e">
        <f>VLOOKUP(A814,Adr!A:B,2,FALSE)</f>
        <v>#N/A</v>
      </c>
      <c r="C814" s="277"/>
      <c r="D814" s="290"/>
      <c r="E814" s="279"/>
      <c r="F814" s="280"/>
      <c r="G814" s="281"/>
      <c r="H814" s="281"/>
      <c r="I814" s="295"/>
      <c r="J814" s="283"/>
      <c r="K814" s="284"/>
      <c r="L814" s="283">
        <f t="shared" si="52"/>
      </c>
      <c r="M814" s="284" t="e">
        <f t="shared" si="53"/>
        <v>#N/A</v>
      </c>
      <c r="N814" s="270">
        <f t="shared" si="54"/>
      </c>
    </row>
    <row r="815" spans="1:14" ht="9.75">
      <c r="A815" s="280"/>
      <c r="B815" s="276" t="e">
        <f>VLOOKUP(A815,Adr!A:B,2,FALSE)</f>
        <v>#N/A</v>
      </c>
      <c r="C815" s="277"/>
      <c r="D815" s="290"/>
      <c r="E815" s="279"/>
      <c r="F815" s="280"/>
      <c r="G815" s="281"/>
      <c r="H815" s="281"/>
      <c r="I815" s="295"/>
      <c r="J815" s="283"/>
      <c r="K815" s="284"/>
      <c r="L815" s="283">
        <f t="shared" si="52"/>
      </c>
      <c r="M815" s="284" t="e">
        <f t="shared" si="53"/>
        <v>#N/A</v>
      </c>
      <c r="N815" s="270">
        <f t="shared" si="54"/>
      </c>
    </row>
    <row r="816" spans="1:14" ht="9.75">
      <c r="A816" s="280"/>
      <c r="B816" s="276" t="e">
        <f>VLOOKUP(A816,Adr!A:B,2,FALSE)</f>
        <v>#N/A</v>
      </c>
      <c r="C816" s="277"/>
      <c r="D816" s="290"/>
      <c r="E816" s="279"/>
      <c r="F816" s="280"/>
      <c r="G816" s="281"/>
      <c r="H816" s="281"/>
      <c r="I816" s="295"/>
      <c r="J816" s="283"/>
      <c r="K816" s="284"/>
      <c r="L816" s="283">
        <f t="shared" si="52"/>
      </c>
      <c r="M816" s="284" t="e">
        <f t="shared" si="53"/>
        <v>#N/A</v>
      </c>
      <c r="N816" s="270">
        <f t="shared" si="54"/>
      </c>
    </row>
    <row r="817" spans="1:14" ht="9.75">
      <c r="A817" s="286"/>
      <c r="B817" s="276" t="e">
        <f>VLOOKUP(A817,Adr!A:B,2,FALSE)</f>
        <v>#N/A</v>
      </c>
      <c r="C817" s="294"/>
      <c r="D817" s="278"/>
      <c r="E817" s="279"/>
      <c r="F817" s="286"/>
      <c r="G817" s="294"/>
      <c r="H817" s="294"/>
      <c r="I817" s="282"/>
      <c r="J817" s="283"/>
      <c r="K817" s="284"/>
      <c r="L817" s="283">
        <f t="shared" si="52"/>
      </c>
      <c r="M817" s="284" t="e">
        <f t="shared" si="53"/>
        <v>#N/A</v>
      </c>
      <c r="N817" s="270">
        <f t="shared" si="54"/>
      </c>
    </row>
    <row r="818" spans="1:14" ht="9.75">
      <c r="A818" s="280"/>
      <c r="B818" s="276" t="e">
        <f>VLOOKUP(A818,Adr!A:B,2,FALSE)</f>
        <v>#N/A</v>
      </c>
      <c r="C818" s="288"/>
      <c r="D818" s="289"/>
      <c r="E818" s="279"/>
      <c r="F818" s="286"/>
      <c r="G818" s="294"/>
      <c r="H818" s="294"/>
      <c r="I818" s="295"/>
      <c r="J818" s="283"/>
      <c r="K818" s="284"/>
      <c r="L818" s="283">
        <f t="shared" si="52"/>
      </c>
      <c r="M818" s="284" t="e">
        <f t="shared" si="53"/>
        <v>#N/A</v>
      </c>
      <c r="N818" s="270">
        <f t="shared" si="54"/>
      </c>
    </row>
    <row r="819" spans="1:14" ht="9.75">
      <c r="A819" s="280"/>
      <c r="B819" s="276" t="e">
        <f>VLOOKUP(A819,Adr!A:B,2,FALSE)</f>
        <v>#N/A</v>
      </c>
      <c r="C819" s="288"/>
      <c r="D819" s="289"/>
      <c r="E819" s="279"/>
      <c r="F819" s="286"/>
      <c r="G819" s="294"/>
      <c r="H819" s="294"/>
      <c r="I819" s="295"/>
      <c r="J819" s="283"/>
      <c r="K819" s="284"/>
      <c r="L819" s="283">
        <f t="shared" si="52"/>
      </c>
      <c r="M819" s="284" t="e">
        <f t="shared" si="53"/>
        <v>#N/A</v>
      </c>
      <c r="N819" s="270">
        <f t="shared" si="54"/>
      </c>
    </row>
    <row r="820" spans="1:14" ht="9.75">
      <c r="A820" s="280"/>
      <c r="B820" s="276" t="e">
        <f>VLOOKUP(A820,Adr!A:B,2,FALSE)</f>
        <v>#N/A</v>
      </c>
      <c r="C820" s="294"/>
      <c r="D820" s="278"/>
      <c r="E820" s="279"/>
      <c r="F820" s="286"/>
      <c r="G820" s="294"/>
      <c r="H820" s="294"/>
      <c r="I820" s="282"/>
      <c r="J820" s="283"/>
      <c r="K820" s="284"/>
      <c r="L820" s="283">
        <f t="shared" si="52"/>
      </c>
      <c r="M820" s="284" t="e">
        <f t="shared" si="53"/>
        <v>#N/A</v>
      </c>
      <c r="N820" s="270">
        <f t="shared" si="54"/>
      </c>
    </row>
    <row r="821" spans="1:14" ht="9.75">
      <c r="A821" s="280"/>
      <c r="B821" s="276" t="e">
        <f>VLOOKUP(A821,Adr!A:B,2,FALSE)</f>
        <v>#N/A</v>
      </c>
      <c r="C821" s="294"/>
      <c r="D821" s="278"/>
      <c r="E821" s="279"/>
      <c r="F821" s="286"/>
      <c r="G821" s="294"/>
      <c r="H821" s="294"/>
      <c r="I821" s="282"/>
      <c r="J821" s="283"/>
      <c r="K821" s="284"/>
      <c r="L821" s="283">
        <f t="shared" si="52"/>
      </c>
      <c r="M821" s="284" t="e">
        <f t="shared" si="53"/>
        <v>#N/A</v>
      </c>
      <c r="N821" s="270">
        <f t="shared" si="54"/>
      </c>
    </row>
    <row r="822" spans="1:14" ht="9.75">
      <c r="A822" s="280"/>
      <c r="B822" s="276" t="e">
        <f>VLOOKUP(A822,Adr!A:B,2,FALSE)</f>
        <v>#N/A</v>
      </c>
      <c r="C822" s="294"/>
      <c r="D822" s="278"/>
      <c r="E822" s="279"/>
      <c r="F822" s="286"/>
      <c r="G822" s="294"/>
      <c r="H822" s="294"/>
      <c r="I822" s="282"/>
      <c r="J822" s="283"/>
      <c r="K822" s="284"/>
      <c r="L822" s="283">
        <f t="shared" si="52"/>
      </c>
      <c r="M822" s="284" t="e">
        <f t="shared" si="53"/>
        <v>#N/A</v>
      </c>
      <c r="N822" s="270">
        <f t="shared" si="54"/>
      </c>
    </row>
    <row r="823" spans="1:14" ht="9.75">
      <c r="A823" s="286"/>
      <c r="B823" s="276" t="e">
        <f>VLOOKUP(A823,Adr!A:B,2,FALSE)</f>
        <v>#N/A</v>
      </c>
      <c r="C823" s="294"/>
      <c r="D823" s="278"/>
      <c r="E823" s="287"/>
      <c r="F823" s="286"/>
      <c r="G823" s="294"/>
      <c r="H823" s="294"/>
      <c r="I823" s="282"/>
      <c r="J823" s="283"/>
      <c r="K823" s="284"/>
      <c r="L823" s="283">
        <f t="shared" si="52"/>
      </c>
      <c r="M823" s="284" t="e">
        <f t="shared" si="53"/>
        <v>#N/A</v>
      </c>
      <c r="N823" s="270">
        <f t="shared" si="54"/>
      </c>
    </row>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0039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6" max="6" width="9.00390625" style="0" customWidth="1"/>
    <col min="7" max="7" width="41.7109375" style="0" customWidth="1"/>
    <col min="8" max="8" width="2.00390625" style="0" customWidth="1"/>
    <col min="9" max="9" width="6.57421875" style="0" customWidth="1"/>
    <col min="10" max="10" width="41.140625" style="0" customWidth="1"/>
  </cols>
  <sheetData>
    <row r="1" spans="1:14" s="297" customFormat="1" ht="12.75">
      <c r="A1" s="296" t="s">
        <v>2394</v>
      </c>
      <c r="B1" s="296"/>
      <c r="C1" s="296" t="s">
        <v>375</v>
      </c>
      <c r="D1" s="296" t="s">
        <v>2945</v>
      </c>
      <c r="E1" s="296" t="s">
        <v>2946</v>
      </c>
      <c r="F1" s="296" t="s">
        <v>354</v>
      </c>
      <c r="G1" s="296" t="s">
        <v>2947</v>
      </c>
      <c r="H1" s="296"/>
      <c r="I1" s="296" t="s">
        <v>354</v>
      </c>
      <c r="J1" s="296" t="s">
        <v>2948</v>
      </c>
      <c r="K1" s="296"/>
      <c r="L1" s="296"/>
      <c r="M1" s="296"/>
      <c r="N1" s="296"/>
    </row>
    <row r="2" spans="1:10" ht="12.75">
      <c r="A2" t="s">
        <v>2949</v>
      </c>
      <c r="C2" t="s">
        <v>378</v>
      </c>
      <c r="D2" t="s">
        <v>2950</v>
      </c>
      <c r="E2">
        <v>1</v>
      </c>
      <c r="F2" t="s">
        <v>358</v>
      </c>
      <c r="G2" t="s">
        <v>2951</v>
      </c>
      <c r="I2" t="s">
        <v>356</v>
      </c>
      <c r="J2" t="s">
        <v>2952</v>
      </c>
    </row>
    <row r="3" spans="1:10" ht="12.75">
      <c r="A3" t="s">
        <v>2418</v>
      </c>
      <c r="C3" t="s">
        <v>380</v>
      </c>
      <c r="D3" t="s">
        <v>2953</v>
      </c>
      <c r="E3">
        <v>1</v>
      </c>
      <c r="F3" t="s">
        <v>358</v>
      </c>
      <c r="G3" t="s">
        <v>2951</v>
      </c>
      <c r="I3" t="s">
        <v>358</v>
      </c>
      <c r="J3" t="s">
        <v>359</v>
      </c>
    </row>
    <row r="4" spans="1:10" ht="12.75">
      <c r="A4" t="s">
        <v>2625</v>
      </c>
      <c r="C4" t="s">
        <v>382</v>
      </c>
      <c r="D4" t="s">
        <v>2954</v>
      </c>
      <c r="E4">
        <v>1</v>
      </c>
      <c r="F4" t="s">
        <v>358</v>
      </c>
      <c r="G4" t="s">
        <v>2951</v>
      </c>
      <c r="I4" t="s">
        <v>360</v>
      </c>
      <c r="J4" t="s">
        <v>361</v>
      </c>
    </row>
    <row r="5" spans="1:10" ht="12.75">
      <c r="A5" t="s">
        <v>2451</v>
      </c>
      <c r="C5" t="s">
        <v>384</v>
      </c>
      <c r="D5" t="s">
        <v>2955</v>
      </c>
      <c r="E5">
        <v>1</v>
      </c>
      <c r="F5" t="s">
        <v>358</v>
      </c>
      <c r="G5" t="s">
        <v>2951</v>
      </c>
      <c r="I5" t="s">
        <v>362</v>
      </c>
      <c r="J5" t="s">
        <v>363</v>
      </c>
    </row>
    <row r="6" spans="1:10" ht="12.75">
      <c r="A6" t="s">
        <v>2956</v>
      </c>
      <c r="C6" t="s">
        <v>386</v>
      </c>
      <c r="D6" t="s">
        <v>2957</v>
      </c>
      <c r="E6">
        <v>1</v>
      </c>
      <c r="F6" t="s">
        <v>358</v>
      </c>
      <c r="G6" t="s">
        <v>2951</v>
      </c>
      <c r="I6" t="s">
        <v>364</v>
      </c>
      <c r="J6" t="s">
        <v>2958</v>
      </c>
    </row>
    <row r="7" spans="1:7" ht="12.75">
      <c r="A7" t="s">
        <v>2959</v>
      </c>
      <c r="C7" t="s">
        <v>388</v>
      </c>
      <c r="D7" t="s">
        <v>2960</v>
      </c>
      <c r="E7">
        <v>2</v>
      </c>
      <c r="F7" t="s">
        <v>360</v>
      </c>
      <c r="G7" t="s">
        <v>2961</v>
      </c>
    </row>
    <row r="8" spans="1:7" ht="12.75">
      <c r="A8" t="s">
        <v>2464</v>
      </c>
      <c r="C8" t="s">
        <v>390</v>
      </c>
      <c r="D8" t="s">
        <v>2962</v>
      </c>
      <c r="E8">
        <v>3</v>
      </c>
      <c r="F8" t="s">
        <v>360</v>
      </c>
      <c r="G8" t="s">
        <v>2963</v>
      </c>
    </row>
    <row r="9" spans="1:7" ht="12.75">
      <c r="A9" t="s">
        <v>2964</v>
      </c>
      <c r="C9" t="s">
        <v>392</v>
      </c>
      <c r="D9" t="s">
        <v>2965</v>
      </c>
      <c r="E9">
        <v>3</v>
      </c>
      <c r="F9" t="s">
        <v>360</v>
      </c>
      <c r="G9" t="s">
        <v>2966</v>
      </c>
    </row>
    <row r="10" spans="1:7" ht="12.75">
      <c r="A10" t="s">
        <v>2783</v>
      </c>
      <c r="C10" t="s">
        <v>394</v>
      </c>
      <c r="D10" t="s">
        <v>2967</v>
      </c>
      <c r="E10">
        <v>4</v>
      </c>
      <c r="F10" t="s">
        <v>360</v>
      </c>
      <c r="G10" t="s">
        <v>2968</v>
      </c>
    </row>
    <row r="11" spans="1:7" ht="12.75">
      <c r="A11" t="s">
        <v>2786</v>
      </c>
      <c r="C11" t="s">
        <v>396</v>
      </c>
      <c r="D11" t="s">
        <v>2969</v>
      </c>
      <c r="E11">
        <v>4</v>
      </c>
      <c r="F11" t="s">
        <v>356</v>
      </c>
      <c r="G11" t="s">
        <v>2968</v>
      </c>
    </row>
    <row r="12" spans="1:7" ht="12.75">
      <c r="A12" t="s">
        <v>2644</v>
      </c>
      <c r="C12" t="s">
        <v>398</v>
      </c>
      <c r="D12" t="s">
        <v>2970</v>
      </c>
      <c r="E12">
        <v>4</v>
      </c>
      <c r="F12" t="s">
        <v>356</v>
      </c>
      <c r="G12" t="s">
        <v>2968</v>
      </c>
    </row>
    <row r="13" spans="1:7" ht="12.75">
      <c r="A13" t="s">
        <v>2803</v>
      </c>
      <c r="C13" t="s">
        <v>400</v>
      </c>
      <c r="D13" t="s">
        <v>2971</v>
      </c>
      <c r="E13">
        <v>4</v>
      </c>
      <c r="F13" t="s">
        <v>364</v>
      </c>
      <c r="G13" t="s">
        <v>2968</v>
      </c>
    </row>
    <row r="14" spans="1:7" ht="12.75">
      <c r="A14" t="s">
        <v>2420</v>
      </c>
      <c r="C14" t="s">
        <v>402</v>
      </c>
      <c r="D14" t="s">
        <v>2972</v>
      </c>
      <c r="E14">
        <v>4</v>
      </c>
      <c r="F14" t="s">
        <v>360</v>
      </c>
      <c r="G14" t="s">
        <v>2968</v>
      </c>
    </row>
    <row r="15" spans="1:3" ht="12.75">
      <c r="A15" t="s">
        <v>2422</v>
      </c>
      <c r="C15" t="s">
        <v>404</v>
      </c>
    </row>
    <row r="16" spans="1:3" ht="12.75">
      <c r="A16" t="s">
        <v>2646</v>
      </c>
      <c r="C16" t="s">
        <v>405</v>
      </c>
    </row>
    <row r="17" spans="1:3" ht="12.75">
      <c r="A17" t="s">
        <v>2468</v>
      </c>
      <c r="C17" t="s">
        <v>406</v>
      </c>
    </row>
    <row r="18" spans="1:3" ht="12.75">
      <c r="A18" t="s">
        <v>2648</v>
      </c>
      <c r="C18" t="s">
        <v>407</v>
      </c>
    </row>
    <row r="19" spans="1:3" ht="12.75">
      <c r="A19" t="s">
        <v>2650</v>
      </c>
      <c r="C19" t="s">
        <v>408</v>
      </c>
    </row>
    <row r="20" spans="1:3" ht="12.75">
      <c r="A20" t="s">
        <v>2805</v>
      </c>
      <c r="C20" t="s">
        <v>2973</v>
      </c>
    </row>
    <row r="21" spans="1:3" ht="12.75">
      <c r="A21" t="s">
        <v>2974</v>
      </c>
      <c r="C21" t="s">
        <v>2975</v>
      </c>
    </row>
    <row r="22" spans="1:3" ht="12.75">
      <c r="A22" t="s">
        <v>2976</v>
      </c>
      <c r="C22" t="s">
        <v>2977</v>
      </c>
    </row>
    <row r="23" spans="1:3" ht="12.75">
      <c r="A23" t="s">
        <v>2823</v>
      </c>
      <c r="C23" t="s">
        <v>2978</v>
      </c>
    </row>
    <row r="24" spans="1:3" ht="12.75">
      <c r="A24" t="s">
        <v>2979</v>
      </c>
      <c r="C24" t="s">
        <v>2980</v>
      </c>
    </row>
    <row r="25" spans="1:3" ht="12.75">
      <c r="A25" t="s">
        <v>2825</v>
      </c>
      <c r="C25" t="s">
        <v>2981</v>
      </c>
    </row>
    <row r="26" spans="1:3" ht="12.75">
      <c r="A26" t="s">
        <v>2653</v>
      </c>
      <c r="C26" t="s">
        <v>2982</v>
      </c>
    </row>
    <row r="27" spans="1:3" ht="12.75">
      <c r="A27" t="s">
        <v>2447</v>
      </c>
      <c r="C27" t="s">
        <v>2983</v>
      </c>
    </row>
    <row r="28" ht="12.75">
      <c r="A28" t="s">
        <v>2491</v>
      </c>
    </row>
    <row r="29" ht="12.75">
      <c r="A29" t="s">
        <v>2494</v>
      </c>
    </row>
    <row r="30" ht="12.75">
      <c r="A30" t="s">
        <v>2829</v>
      </c>
    </row>
    <row r="31" ht="12.75">
      <c r="A31" t="s">
        <v>2658</v>
      </c>
    </row>
    <row r="32" ht="12.75">
      <c r="A32" t="s">
        <v>2832</v>
      </c>
    </row>
    <row r="33" ht="12.75">
      <c r="A33" t="s">
        <v>2502</v>
      </c>
    </row>
    <row r="34" ht="12.75">
      <c r="A34" t="s">
        <v>2836</v>
      </c>
    </row>
    <row r="35" ht="12.75">
      <c r="A35" t="s">
        <v>2883</v>
      </c>
    </row>
    <row r="36" ht="12.75">
      <c r="A36" t="s">
        <v>2504</v>
      </c>
    </row>
    <row r="37" ht="12.75">
      <c r="A37" t="s">
        <v>2845</v>
      </c>
    </row>
    <row r="38" ht="12.75">
      <c r="A38" t="s">
        <v>2984</v>
      </c>
    </row>
    <row r="39" ht="12.75">
      <c r="A39" t="s">
        <v>2856</v>
      </c>
    </row>
    <row r="40" ht="12.75">
      <c r="A40" t="s">
        <v>2930</v>
      </c>
    </row>
    <row r="41" ht="12.75">
      <c r="A41" t="s">
        <v>2449</v>
      </c>
    </row>
    <row r="42" ht="12.75">
      <c r="A42" t="s">
        <v>2665</v>
      </c>
    </row>
    <row r="43" ht="12.75">
      <c r="A43" t="s">
        <v>2985</v>
      </c>
    </row>
    <row r="44" ht="12.75">
      <c r="A44" t="s">
        <v>2986</v>
      </c>
    </row>
    <row r="45" ht="12.75">
      <c r="A45" t="s">
        <v>2987</v>
      </c>
    </row>
    <row r="46" ht="12.75">
      <c r="A46" t="s">
        <v>2860</v>
      </c>
    </row>
    <row r="47" ht="12.75">
      <c r="A47" t="s">
        <v>2581</v>
      </c>
    </row>
    <row r="48" ht="12.75">
      <c r="A48" t="s">
        <v>2674</v>
      </c>
    </row>
    <row r="49" ht="12.75">
      <c r="A49" t="s">
        <v>2667</v>
      </c>
    </row>
    <row r="50" ht="12.75">
      <c r="A50" t="s">
        <v>2933</v>
      </c>
    </row>
    <row r="51" ht="12.75">
      <c r="A51" t="s">
        <v>2863</v>
      </c>
    </row>
    <row r="52" ht="12.75">
      <c r="A52" t="s">
        <v>2583</v>
      </c>
    </row>
    <row r="53" ht="12.75">
      <c r="A53" t="s">
        <v>2988</v>
      </c>
    </row>
    <row r="54" ht="12.75">
      <c r="A54" t="s">
        <v>2865</v>
      </c>
    </row>
    <row r="55" ht="12.75">
      <c r="A55" t="s">
        <v>2989</v>
      </c>
    </row>
    <row r="56" ht="12.75">
      <c r="A56" t="s">
        <v>2592</v>
      </c>
    </row>
    <row r="57" ht="12.75">
      <c r="A57" t="s">
        <v>2990</v>
      </c>
    </row>
    <row r="58" ht="12.75">
      <c r="A58" t="s">
        <v>2927</v>
      </c>
    </row>
    <row r="59" ht="12.75">
      <c r="A59" t="s">
        <v>2991</v>
      </c>
    </row>
    <row r="60" ht="12.75">
      <c r="A60" t="s">
        <v>2867</v>
      </c>
    </row>
    <row r="61" ht="12.75">
      <c r="A61" t="s">
        <v>2992</v>
      </c>
    </row>
    <row r="62" ht="12.75">
      <c r="A62" t="s">
        <v>2869</v>
      </c>
    </row>
    <row r="63" ht="12.75">
      <c r="A63" t="s">
        <v>2993</v>
      </c>
    </row>
    <row r="64" ht="12.75">
      <c r="A64" t="s">
        <v>2604</v>
      </c>
    </row>
    <row r="65" ht="12.75">
      <c r="A65" t="s">
        <v>2878</v>
      </c>
    </row>
    <row r="66" ht="12.75">
      <c r="A66" t="s">
        <v>2696</v>
      </c>
    </row>
    <row r="67" ht="12.75">
      <c r="A67" t="s">
        <v>2994</v>
      </c>
    </row>
    <row r="68" ht="12.75">
      <c r="A68" t="s">
        <v>2880</v>
      </c>
    </row>
    <row r="69" ht="12.75">
      <c r="A69" t="s">
        <v>2995</v>
      </c>
    </row>
    <row r="70" ht="12.75">
      <c r="A70" t="s">
        <v>2996</v>
      </c>
    </row>
    <row r="71" ht="12.75">
      <c r="A71" t="s">
        <v>2997</v>
      </c>
    </row>
    <row r="72" ht="12.75">
      <c r="A72" t="s">
        <v>2606</v>
      </c>
    </row>
    <row r="73" ht="12.75">
      <c r="A73" t="s">
        <v>2998</v>
      </c>
    </row>
    <row r="74" ht="12.75">
      <c r="A74" t="s">
        <v>2609</v>
      </c>
    </row>
    <row r="75" ht="12.75">
      <c r="A75" t="s">
        <v>2611</v>
      </c>
    </row>
    <row r="76" ht="12.75">
      <c r="A76" t="s">
        <v>2698</v>
      </c>
    </row>
    <row r="77" ht="12.75">
      <c r="A77" t="s">
        <v>2710</v>
      </c>
    </row>
    <row r="78" ht="12.75">
      <c r="A78" t="s">
        <v>2999</v>
      </c>
    </row>
    <row r="79" ht="12.75">
      <c r="A79" t="s">
        <v>3000</v>
      </c>
    </row>
    <row r="80" ht="12.75">
      <c r="A80" t="s">
        <v>2742</v>
      </c>
    </row>
    <row r="81" ht="12.75">
      <c r="A81" t="s">
        <v>2744</v>
      </c>
    </row>
    <row r="82" ht="12.75">
      <c r="A82" t="s">
        <v>2925</v>
      </c>
    </row>
    <row r="83" ht="12.75">
      <c r="A83" t="s">
        <v>3001</v>
      </c>
    </row>
    <row r="84" ht="12.75">
      <c r="A84" t="s">
        <v>2886</v>
      </c>
    </row>
    <row r="85" ht="12.75">
      <c r="A85" t="s">
        <v>2444</v>
      </c>
    </row>
    <row r="86" ht="12.75">
      <c r="A86" t="s">
        <v>2456</v>
      </c>
    </row>
    <row r="87" ht="12.75">
      <c r="A87" t="s">
        <v>2888</v>
      </c>
    </row>
    <row r="88" ht="12.75">
      <c r="A88" t="s">
        <v>2747</v>
      </c>
    </row>
    <row r="89" ht="12.75">
      <c r="A89" t="s">
        <v>2588</v>
      </c>
    </row>
    <row r="90" ht="12.75">
      <c r="A90" t="s">
        <v>2613</v>
      </c>
    </row>
    <row r="91" ht="12.75">
      <c r="A91" t="s">
        <v>2767</v>
      </c>
    </row>
    <row r="92" ht="12.75">
      <c r="A92" t="s">
        <v>2912</v>
      </c>
    </row>
    <row r="93" ht="12.75">
      <c r="A93" t="s">
        <v>3002</v>
      </c>
    </row>
    <row r="94" ht="12.75">
      <c r="A94" t="s">
        <v>2914</v>
      </c>
    </row>
    <row r="95" ht="12.75">
      <c r="A95" t="s">
        <v>2620</v>
      </c>
    </row>
    <row r="96" ht="12.75">
      <c r="A96" t="s">
        <v>2917</v>
      </c>
    </row>
    <row r="97" ht="12.75">
      <c r="A97" t="s">
        <v>2427</v>
      </c>
    </row>
    <row r="98" ht="12.75">
      <c r="A98" t="s">
        <v>2772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30"/>
  <sheetViews>
    <sheetView zoomScalePageLayoutView="0" workbookViewId="0" topLeftCell="A1">
      <selection activeCell="F6" sqref="F6"/>
    </sheetView>
  </sheetViews>
  <sheetFormatPr defaultColWidth="9.140625" defaultRowHeight="12.75"/>
  <cols>
    <col min="1" max="1" width="18.421875" style="298" customWidth="1"/>
    <col min="2" max="2" width="37.00390625" style="298" customWidth="1"/>
    <col min="3" max="3" width="37.7109375" style="298" customWidth="1"/>
    <col min="4" max="4" width="10.28125" style="299" customWidth="1"/>
    <col min="5" max="5" width="37.7109375" style="299" customWidth="1"/>
    <col min="6" max="6" width="36.421875" style="299" customWidth="1"/>
    <col min="7" max="13" width="9.140625" style="299" customWidth="1"/>
    <col min="14" max="14" width="38.57421875" style="299" hidden="1" customWidth="1"/>
    <col min="15" max="16" width="9.140625" style="299" hidden="1" customWidth="1"/>
    <col min="17" max="16384" width="9.140625" style="299" customWidth="1"/>
  </cols>
  <sheetData>
    <row r="1" spans="1:16" ht="37.5" customHeight="1">
      <c r="A1" s="361" t="str">
        <f>Spolu!C3&amp;", "&amp;Spolu!C6</f>
        <v>Slovenský zväz bedmintonu, Slovenská 19, Prešov, 080 01</v>
      </c>
      <c r="B1" s="361"/>
      <c r="C1" s="361"/>
      <c r="N1" s="299" t="str">
        <f aca="true" t="shared" si="0" ref="N1:N18">O1&amp;" - "&amp;P1</f>
        <v>a - príspevok uznaným športom</v>
      </c>
      <c r="O1" s="299" t="s">
        <v>378</v>
      </c>
      <c r="P1" s="299" t="s">
        <v>379</v>
      </c>
    </row>
    <row r="2" spans="14:16" ht="15">
      <c r="N2" s="299" t="str">
        <f t="shared" si="0"/>
        <v>b - príspevok Slovenskému olympijskému a športovému výboru</v>
      </c>
      <c r="O2" s="299" t="s">
        <v>380</v>
      </c>
      <c r="P2" s="299" t="s">
        <v>381</v>
      </c>
    </row>
    <row r="3" spans="5:16" ht="15" customHeight="1">
      <c r="E3" s="362" t="s">
        <v>3003</v>
      </c>
      <c r="F3" s="362"/>
      <c r="N3" s="299" t="str">
        <f t="shared" si="0"/>
        <v>c - príspevok Slovenskému paralympijskému výboru</v>
      </c>
      <c r="O3" s="299" t="s">
        <v>382</v>
      </c>
      <c r="P3" s="299" t="s">
        <v>383</v>
      </c>
    </row>
    <row r="4" spans="5:16" ht="45.75" customHeight="1">
      <c r="E4" s="362"/>
      <c r="F4" s="362"/>
      <c r="N4" s="299" t="str">
        <f t="shared" si="0"/>
        <v>d - príspevok športovcom top tímu</v>
      </c>
      <c r="O4" s="299" t="s">
        <v>384</v>
      </c>
      <c r="P4" s="299" t="s">
        <v>385</v>
      </c>
    </row>
    <row r="5" spans="3:16" ht="30.75" customHeight="1">
      <c r="C5" s="300" t="s">
        <v>3004</v>
      </c>
      <c r="N5" s="299" t="str">
        <f t="shared" si="0"/>
        <v>e - rozvoj športov, ktoré nie sú uznanými podľa zákona č. 440/2015 Z. z.</v>
      </c>
      <c r="O5" s="299" t="s">
        <v>386</v>
      </c>
      <c r="P5" s="299" t="s">
        <v>391</v>
      </c>
    </row>
    <row r="6" spans="3:16" ht="15">
      <c r="C6" s="300" t="s">
        <v>3005</v>
      </c>
      <c r="E6" s="301" t="s">
        <v>3006</v>
      </c>
      <c r="F6" s="302"/>
      <c r="N6" s="299" t="str">
        <f t="shared" si="0"/>
        <v>f - organizovanie významných a tradičných športových podujatí na území SR v roku 2020</v>
      </c>
      <c r="O6" s="299" t="s">
        <v>388</v>
      </c>
      <c r="P6" s="299" t="s">
        <v>3007</v>
      </c>
    </row>
    <row r="7" spans="3:16" ht="15">
      <c r="C7" s="300" t="s">
        <v>3008</v>
      </c>
      <c r="E7" s="301" t="s">
        <v>3009</v>
      </c>
      <c r="F7" s="303"/>
      <c r="N7" s="299" t="str">
        <f t="shared" si="0"/>
        <v>g - projekty školského, univerzitného športu a športu pre všetkých</v>
      </c>
      <c r="O7" s="299" t="s">
        <v>390</v>
      </c>
      <c r="P7" s="299" t="s">
        <v>3010</v>
      </c>
    </row>
    <row r="8" spans="3:16" ht="15">
      <c r="C8" s="300" t="s">
        <v>3011</v>
      </c>
      <c r="E8" s="301" t="s">
        <v>3012</v>
      </c>
      <c r="F8" s="304"/>
      <c r="N8" s="299" t="str">
        <f t="shared" si="0"/>
        <v>h - podpora a rozvoj turistických a cykloturistických trás</v>
      </c>
      <c r="O8" s="299" t="s">
        <v>392</v>
      </c>
      <c r="P8" s="299" t="s">
        <v>393</v>
      </c>
    </row>
    <row r="9" spans="5:16" ht="15">
      <c r="E9" s="301" t="s">
        <v>3013</v>
      </c>
      <c r="F9" s="302"/>
      <c r="N9" s="299" t="str">
        <f t="shared" si="0"/>
        <v>i - finančné odmeny športovcom za výsledky dosiahnuté v roku 2019 a trénerom mládeže za dosiahnuté výsledky ich športovcov v roku 2019 a za celoživotnú prácu s mládežou</v>
      </c>
      <c r="O9" s="299" t="s">
        <v>394</v>
      </c>
      <c r="P9" s="299" t="s">
        <v>3014</v>
      </c>
    </row>
    <row r="10" spans="14:16" ht="15">
      <c r="N10" s="299" t="str">
        <f t="shared" si="0"/>
        <v>j - projekty pre popularizáciu pohybových aktivít detí, mládeže a seniorov</v>
      </c>
      <c r="O10" s="299" t="s">
        <v>396</v>
      </c>
      <c r="P10" s="299" t="s">
        <v>3015</v>
      </c>
    </row>
    <row r="11" spans="14:16" ht="15">
      <c r="N11" s="299" t="str">
        <f t="shared" si="0"/>
        <v>k - výstavba, modernizácia a rekonštrukcia športovej infraštruktúry národného významu</v>
      </c>
      <c r="O11" s="299" t="s">
        <v>398</v>
      </c>
      <c r="P11" s="299" t="s">
        <v>399</v>
      </c>
    </row>
    <row r="12" spans="1:16" ht="54.75" customHeight="1">
      <c r="A12" s="363" t="s">
        <v>3016</v>
      </c>
      <c r="B12" s="363"/>
      <c r="C12" s="363"/>
      <c r="D12" s="300"/>
      <c r="E12" s="300"/>
      <c r="F12" s="305"/>
      <c r="G12" s="300"/>
      <c r="N12" s="299" t="str">
        <f t="shared" si="0"/>
        <v>l - podpora zdravotne postihnutých športovcov</v>
      </c>
      <c r="O12" s="299" t="s">
        <v>400</v>
      </c>
      <c r="P12" s="299" t="s">
        <v>401</v>
      </c>
    </row>
    <row r="13" spans="6:16" ht="45" customHeight="1">
      <c r="F13" s="305"/>
      <c r="N13" s="299" t="str">
        <f t="shared" si="0"/>
        <v>m - plnenie úloh verejného záujmu v športe národnými športovými organizáciami</v>
      </c>
      <c r="O13" s="299" t="s">
        <v>402</v>
      </c>
      <c r="P13" s="299" t="s">
        <v>3017</v>
      </c>
    </row>
    <row r="14" spans="1:16" ht="45" customHeight="1">
      <c r="A14" s="364" t="str">
        <f>"Oznamujeme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64"/>
      <c r="C14" s="364"/>
      <c r="F14" s="305"/>
      <c r="N14" s="299" t="str">
        <f t="shared" si="0"/>
        <v>n - organizovanie významnej súťaže podľa § 55 ods. 1 písm. b)</v>
      </c>
      <c r="O14" s="299" t="s">
        <v>404</v>
      </c>
      <c r="P14" s="299" t="s">
        <v>3018</v>
      </c>
    </row>
    <row r="15" spans="1:16" ht="31.5" customHeight="1">
      <c r="A15" s="298" t="s">
        <v>3019</v>
      </c>
      <c r="B15" s="365" t="s">
        <v>3020</v>
      </c>
      <c r="C15" s="365"/>
      <c r="N15" s="299" t="str">
        <f t="shared" si="0"/>
        <v>o - účasť na významnej súťaži podľa § 3 písm. h) druhého až štvrtého bodu Zákona o športe vrátane prípravy na túto súťaž</v>
      </c>
      <c r="O15" s="299" t="s">
        <v>405</v>
      </c>
      <c r="P15" s="299" t="s">
        <v>3021</v>
      </c>
    </row>
    <row r="16" spans="1:16" ht="15">
      <c r="A16" s="298" t="s">
        <v>3022</v>
      </c>
      <c r="B16" s="306">
        <f>F8</f>
        <v>0</v>
      </c>
      <c r="E16" s="307" t="s">
        <v>3023</v>
      </c>
      <c r="F16" s="308"/>
      <c r="N16" s="299" t="str">
        <f t="shared" si="0"/>
        <v>p - účasť na významnej súťaži podľa § 3 písm. h) prvého bodu Zákona o športe</v>
      </c>
      <c r="O16" s="299" t="s">
        <v>406</v>
      </c>
      <c r="P16" s="299" t="s">
        <v>3024</v>
      </c>
    </row>
    <row r="17" spans="1:15" ht="15">
      <c r="A17" s="298" t="s">
        <v>3025</v>
      </c>
      <c r="B17" s="309" t="s">
        <v>3026</v>
      </c>
      <c r="C17" s="310">
        <v>31</v>
      </c>
      <c r="E17" s="311" t="s">
        <v>3027</v>
      </c>
      <c r="F17" s="312" t="s">
        <v>3028</v>
      </c>
      <c r="N17" s="299" t="str">
        <f t="shared" si="0"/>
        <v>q - </v>
      </c>
      <c r="O17" s="299" t="s">
        <v>407</v>
      </c>
    </row>
    <row r="18" spans="2:15" ht="15">
      <c r="B18" s="313" t="s">
        <v>3029</v>
      </c>
      <c r="C18" s="306" t="str">
        <f>Spolu!C4</f>
        <v>30811546</v>
      </c>
      <c r="E18" s="311" t="s">
        <v>3030</v>
      </c>
      <c r="F18" s="312" t="s">
        <v>3031</v>
      </c>
      <c r="N18" s="299" t="str">
        <f t="shared" si="0"/>
        <v>r - </v>
      </c>
      <c r="O18" s="299" t="s">
        <v>408</v>
      </c>
    </row>
    <row r="19" spans="5:6" ht="15">
      <c r="E19" s="311" t="s">
        <v>3032</v>
      </c>
      <c r="F19" s="312" t="s">
        <v>3033</v>
      </c>
    </row>
    <row r="20" spans="1:6" ht="15">
      <c r="A20" s="298" t="s">
        <v>436</v>
      </c>
      <c r="B20" s="314">
        <f>F6</f>
        <v>0</v>
      </c>
      <c r="E20" s="315" t="s">
        <v>3034</v>
      </c>
      <c r="F20" s="316" t="s">
        <v>3035</v>
      </c>
    </row>
    <row r="21" spans="2:3" ht="189" customHeight="1">
      <c r="B21" s="317"/>
      <c r="C21" s="318"/>
    </row>
    <row r="22" spans="2:16" ht="39.75" customHeight="1">
      <c r="B22" s="366" t="s">
        <v>3036</v>
      </c>
      <c r="C22" s="366"/>
      <c r="N22" s="299" t="str">
        <f>O22&amp;" - "&amp;P22</f>
        <v>026 01 - Šport pre všetkých, školský a univerzitný šport</v>
      </c>
      <c r="O22" s="299" t="s">
        <v>356</v>
      </c>
      <c r="P22" s="299" t="s">
        <v>357</v>
      </c>
    </row>
    <row r="23" spans="14:16" ht="15">
      <c r="N23" s="299" t="str">
        <f>O23&amp;" - "&amp;P23</f>
        <v>026 02 - Uznané športy</v>
      </c>
      <c r="O23" s="299" t="s">
        <v>358</v>
      </c>
      <c r="P23" s="299" t="s">
        <v>359</v>
      </c>
    </row>
    <row r="24" spans="14:16" ht="15">
      <c r="N24" s="299" t="str">
        <f>O24&amp;" - "&amp;P24</f>
        <v>026 03 - Národné športové projekty</v>
      </c>
      <c r="O24" s="299" t="s">
        <v>360</v>
      </c>
      <c r="P24" s="299" t="s">
        <v>361</v>
      </c>
    </row>
    <row r="25" spans="14:16" ht="15">
      <c r="N25" s="299" t="str">
        <f>O25&amp;" - "&amp;P25</f>
        <v>026 04 - Športová infraštruktúra</v>
      </c>
      <c r="O25" s="299" t="s">
        <v>362</v>
      </c>
      <c r="P25" s="299" t="s">
        <v>363</v>
      </c>
    </row>
    <row r="26" spans="14:16" ht="15">
      <c r="N26" s="299" t="str">
        <f>O26&amp;" - "&amp;P26</f>
        <v>026 05 - Prierezové činnosti v športe</v>
      </c>
      <c r="O26" s="299" t="s">
        <v>364</v>
      </c>
      <c r="P26" s="299" t="s">
        <v>365</v>
      </c>
    </row>
    <row r="28" ht="15">
      <c r="N28" s="299" t="s">
        <v>3037</v>
      </c>
    </row>
    <row r="29" ht="15">
      <c r="N29" s="299" t="s">
        <v>3026</v>
      </c>
    </row>
    <row r="30" ht="15">
      <c r="N30" s="299" t="s">
        <v>3038</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$N$22:$N$26</formula1>
      <formula2>0</formula2>
    </dataValidation>
  </dataValidations>
  <printOptions horizontalCentered="1"/>
  <pageMargins left="0.19652777777777777" right="0.19652777777777777" top="0.4722222222222222" bottom="0.47291666666666665" header="0.5118055555555555" footer="0.31527777777777777"/>
  <pageSetup horizontalDpi="300" verticalDpi="300" orientation="portrait" paperSize="9" scale="99"/>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Zuzka Orlovská</cp:lastModifiedBy>
  <cp:lastPrinted>2024-04-11T09:32:59Z</cp:lastPrinted>
  <dcterms:created xsi:type="dcterms:W3CDTF">2024-04-10T16:30:28Z</dcterms:created>
  <dcterms:modified xsi:type="dcterms:W3CDTF">2024-04-11T09:47:02Z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